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360" yWindow="345" windowWidth="12120" windowHeight="7815" tabRatio="728" activeTab="5"/>
  </bookViews>
  <sheets>
    <sheet name="1" sheetId="1" r:id="rId1"/>
    <sheet name="6" sheetId="18" r:id="rId2"/>
    <sheet name="8" sheetId="47" r:id="rId3"/>
    <sheet name="10" sheetId="20" r:id="rId4"/>
    <sheet name="12" sheetId="83" r:id="rId5"/>
    <sheet name="14" sheetId="84" r:id="rId6"/>
    <sheet name="16" sheetId="52" r:id="rId7"/>
    <sheet name="18" sheetId="53" state="hidden" r:id="rId8"/>
    <sheet name="19" sheetId="64" state="hidden" r:id="rId9"/>
    <sheet name="20" sheetId="54" state="hidden" r:id="rId10"/>
    <sheet name="21" sheetId="65" state="hidden" r:id="rId11"/>
  </sheets>
  <definedNames>
    <definedName name="_Toc105952697" localSheetId="3">'10'!#REF!</definedName>
    <definedName name="_Toc105952698" localSheetId="3">'10'!#REF!</definedName>
    <definedName name="_xlnm.Print_Area" localSheetId="3">'10'!$A$1:$E$32</definedName>
    <definedName name="_xlnm.Print_Area" localSheetId="4">'12'!$A$1:$J$145</definedName>
    <definedName name="_xlnm.Print_Area" localSheetId="5">'14'!$A$1:$J$168</definedName>
    <definedName name="_xlnm.Print_Area" localSheetId="6">'16'!$A$1:$D$9</definedName>
    <definedName name="_xlnm.Print_Area" localSheetId="8">#REF!</definedName>
    <definedName name="_xlnm.Print_Area" localSheetId="1">'6'!$A$1:$G$36</definedName>
    <definedName name="_xlnm.Print_Area" localSheetId="2">'8'!$A$1:$E$8</definedName>
    <definedName name="_xlnm.Print_Area">#REF!</definedName>
    <definedName name="п" localSheetId="4">#REF!</definedName>
    <definedName name="п" localSheetId="5">#REF!</definedName>
    <definedName name="п" localSheetId="8">#REF!</definedName>
    <definedName name="п" localSheetId="10">#REF!</definedName>
    <definedName name="п">#REF!</definedName>
  </definedNames>
  <calcPr calcId="124519"/>
</workbook>
</file>

<file path=xl/calcChain.xml><?xml version="1.0" encoding="utf-8"?>
<calcChain xmlns="http://schemas.openxmlformats.org/spreadsheetml/2006/main">
  <c r="H118" i="84"/>
  <c r="J133"/>
  <c r="H133"/>
  <c r="H114" i="83"/>
  <c r="I114"/>
  <c r="J114"/>
  <c r="J116"/>
  <c r="H117"/>
  <c r="J136" i="84"/>
  <c r="J119"/>
  <c r="J118"/>
  <c r="J107" i="83"/>
  <c r="J106" s="1"/>
  <c r="E25" i="20"/>
  <c r="J92" i="84"/>
  <c r="H96"/>
  <c r="J95"/>
  <c r="I95"/>
  <c r="H95"/>
  <c r="J94"/>
  <c r="I94"/>
  <c r="H94"/>
  <c r="G94"/>
  <c r="J93"/>
  <c r="I93"/>
  <c r="H93"/>
  <c r="J119" i="83"/>
  <c r="I106"/>
  <c r="D9" i="52" l="1"/>
  <c r="J40" i="84"/>
  <c r="H61"/>
  <c r="J60"/>
  <c r="I60"/>
  <c r="H60"/>
  <c r="E20" i="20"/>
  <c r="C20"/>
  <c r="C21"/>
  <c r="D23" l="1"/>
  <c r="D16"/>
  <c r="D8"/>
  <c r="J122" i="83"/>
  <c r="G25" i="18"/>
  <c r="G24"/>
  <c r="G36"/>
  <c r="I14" i="83"/>
  <c r="I102"/>
  <c r="I133"/>
  <c r="I134"/>
  <c r="H41"/>
  <c r="H57"/>
  <c r="H54"/>
  <c r="I56"/>
  <c r="J124" l="1"/>
  <c r="J97"/>
  <c r="J125"/>
  <c r="J128" l="1"/>
  <c r="J41"/>
  <c r="J56"/>
  <c r="H56"/>
  <c r="J142"/>
  <c r="J50"/>
  <c r="J80"/>
  <c r="E28" i="18" l="1"/>
  <c r="E29"/>
  <c r="G28"/>
  <c r="G32"/>
  <c r="F31"/>
  <c r="F34"/>
  <c r="E35"/>
  <c r="G34"/>
  <c r="E34"/>
  <c r="E32" l="1"/>
  <c r="F18"/>
  <c r="E10" i="20"/>
  <c r="E19"/>
  <c r="G26" i="18"/>
  <c r="G33"/>
  <c r="G31" l="1"/>
  <c r="G27"/>
  <c r="J123" i="83"/>
  <c r="E27" i="18" l="1"/>
  <c r="K135" i="83"/>
  <c r="K44"/>
  <c r="H31" i="18" l="1"/>
  <c r="H30"/>
  <c r="H27"/>
  <c r="K19" i="83"/>
  <c r="L135" s="1"/>
  <c r="K13" l="1"/>
  <c r="H125"/>
  <c r="H126" i="84" l="1"/>
  <c r="I118"/>
  <c r="I115" s="1"/>
  <c r="I133"/>
  <c r="I129" s="1"/>
  <c r="H151"/>
  <c r="H129" s="1"/>
  <c r="I151"/>
  <c r="I154"/>
  <c r="H156"/>
  <c r="I156"/>
  <c r="H142" i="83"/>
  <c r="H141" s="1"/>
  <c r="H116"/>
  <c r="H118"/>
  <c r="H119"/>
  <c r="H120"/>
  <c r="H121"/>
  <c r="H122"/>
  <c r="H123"/>
  <c r="H126"/>
  <c r="H127"/>
  <c r="H128"/>
  <c r="H115"/>
  <c r="H107"/>
  <c r="H106" s="1"/>
  <c r="H113" i="84"/>
  <c r="H90"/>
  <c r="H53"/>
  <c r="H26"/>
  <c r="J26"/>
  <c r="J26" i="83"/>
  <c r="J18"/>
  <c r="H98" i="84"/>
  <c r="H97" s="1"/>
  <c r="J98"/>
  <c r="J97" s="1"/>
  <c r="J53"/>
  <c r="J141" i="83"/>
  <c r="I141"/>
  <c r="H136"/>
  <c r="H135"/>
  <c r="H97"/>
  <c r="H80"/>
  <c r="H68"/>
  <c r="H67"/>
  <c r="H63"/>
  <c r="H51"/>
  <c r="H52"/>
  <c r="H53"/>
  <c r="H55"/>
  <c r="H50"/>
  <c r="H45"/>
  <c r="H44"/>
  <c r="H35"/>
  <c r="H36"/>
  <c r="H37"/>
  <c r="H38"/>
  <c r="H39"/>
  <c r="H28"/>
  <c r="H29"/>
  <c r="H30"/>
  <c r="H31"/>
  <c r="H32"/>
  <c r="H33"/>
  <c r="H34"/>
  <c r="H27"/>
  <c r="H20"/>
  <c r="H21"/>
  <c r="H19"/>
  <c r="H12"/>
  <c r="H13"/>
  <c r="H11"/>
  <c r="H115" i="84" l="1"/>
  <c r="H26" i="83"/>
  <c r="H134"/>
  <c r="H124" l="1"/>
  <c r="K115" s="1"/>
  <c r="H110"/>
  <c r="I49" l="1"/>
  <c r="I42"/>
  <c r="I26"/>
  <c r="I18"/>
  <c r="I10"/>
  <c r="J109"/>
  <c r="I109"/>
  <c r="H109"/>
  <c r="I105"/>
  <c r="I99" s="1"/>
  <c r="I129"/>
  <c r="I59"/>
  <c r="I58" s="1"/>
  <c r="J143"/>
  <c r="H143"/>
  <c r="G143"/>
  <c r="H140"/>
  <c r="J140"/>
  <c r="I140"/>
  <c r="G140"/>
  <c r="H139"/>
  <c r="H138"/>
  <c r="J137"/>
  <c r="I137"/>
  <c r="G137"/>
  <c r="J134"/>
  <c r="G134"/>
  <c r="G133"/>
  <c r="G132" s="1"/>
  <c r="H130"/>
  <c r="H129" s="1"/>
  <c r="J129"/>
  <c r="J113" s="1"/>
  <c r="J112" s="1"/>
  <c r="G114"/>
  <c r="I113"/>
  <c r="G113"/>
  <c r="G112"/>
  <c r="G111" s="1"/>
  <c r="H105"/>
  <c r="G106"/>
  <c r="H104"/>
  <c r="H103"/>
  <c r="J102"/>
  <c r="J101" s="1"/>
  <c r="J100" s="1"/>
  <c r="I101"/>
  <c r="I100" s="1"/>
  <c r="G99"/>
  <c r="H96"/>
  <c r="H95" s="1"/>
  <c r="I96"/>
  <c r="I95" s="1"/>
  <c r="I90" s="1"/>
  <c r="G96"/>
  <c r="G95"/>
  <c r="G90" s="1"/>
  <c r="H94"/>
  <c r="H93" s="1"/>
  <c r="H92" s="1"/>
  <c r="H91" s="1"/>
  <c r="H90" s="1"/>
  <c r="J93"/>
  <c r="I93"/>
  <c r="I92" s="1"/>
  <c r="J92"/>
  <c r="G92"/>
  <c r="J91"/>
  <c r="H89"/>
  <c r="H88" s="1"/>
  <c r="J88"/>
  <c r="I88"/>
  <c r="G88"/>
  <c r="J86"/>
  <c r="I86"/>
  <c r="H86"/>
  <c r="G86"/>
  <c r="H85"/>
  <c r="H84" s="1"/>
  <c r="J84"/>
  <c r="I84"/>
  <c r="G84"/>
  <c r="J82"/>
  <c r="I82"/>
  <c r="I81" s="1"/>
  <c r="H82"/>
  <c r="H81" s="1"/>
  <c r="G82"/>
  <c r="G81" s="1"/>
  <c r="H79"/>
  <c r="H78" s="1"/>
  <c r="I79"/>
  <c r="I78" s="1"/>
  <c r="G79"/>
  <c r="G78" s="1"/>
  <c r="G72" s="1"/>
  <c r="H77"/>
  <c r="H76" s="1"/>
  <c r="J76"/>
  <c r="I76"/>
  <c r="G76"/>
  <c r="H75"/>
  <c r="H74" s="1"/>
  <c r="J74"/>
  <c r="I74"/>
  <c r="G74"/>
  <c r="I73"/>
  <c r="G73"/>
  <c r="J70"/>
  <c r="I70"/>
  <c r="H70"/>
  <c r="G70"/>
  <c r="H69"/>
  <c r="J66"/>
  <c r="I66"/>
  <c r="G66"/>
  <c r="I65"/>
  <c r="G65"/>
  <c r="G64" s="1"/>
  <c r="I64"/>
  <c r="J62"/>
  <c r="I62"/>
  <c r="H62"/>
  <c r="G62"/>
  <c r="J61"/>
  <c r="I61"/>
  <c r="H61"/>
  <c r="G61"/>
  <c r="J59"/>
  <c r="J58" s="1"/>
  <c r="H59"/>
  <c r="G59"/>
  <c r="G58" s="1"/>
  <c r="H58"/>
  <c r="J49"/>
  <c r="G49"/>
  <c r="H48"/>
  <c r="H47"/>
  <c r="J46"/>
  <c r="I46"/>
  <c r="G46"/>
  <c r="J43"/>
  <c r="I43"/>
  <c r="G43"/>
  <c r="G41" s="1"/>
  <c r="G40" s="1"/>
  <c r="J42"/>
  <c r="G42"/>
  <c r="G26"/>
  <c r="H25"/>
  <c r="H24"/>
  <c r="J23"/>
  <c r="J16" s="1"/>
  <c r="I23"/>
  <c r="G23"/>
  <c r="G18"/>
  <c r="J10"/>
  <c r="J9" s="1"/>
  <c r="I9"/>
  <c r="G10"/>
  <c r="G9" s="1"/>
  <c r="I41" l="1"/>
  <c r="I40" s="1"/>
  <c r="I132"/>
  <c r="H102"/>
  <c r="H101" s="1"/>
  <c r="H100" s="1"/>
  <c r="H99" s="1"/>
  <c r="H66"/>
  <c r="H65" s="1"/>
  <c r="H64" s="1"/>
  <c r="J65"/>
  <c r="J64" s="1"/>
  <c r="J111"/>
  <c r="J40"/>
  <c r="H42"/>
  <c r="H46"/>
  <c r="H49"/>
  <c r="J79"/>
  <c r="J78" s="1"/>
  <c r="J96"/>
  <c r="J95" s="1"/>
  <c r="J90" s="1"/>
  <c r="H18"/>
  <c r="J14"/>
  <c r="H113"/>
  <c r="H112" s="1"/>
  <c r="H43"/>
  <c r="J133"/>
  <c r="J132" s="1"/>
  <c r="H73"/>
  <c r="J73"/>
  <c r="H137"/>
  <c r="H133" s="1"/>
  <c r="H23"/>
  <c r="G16"/>
  <c r="G14" s="1"/>
  <c r="G8" s="1"/>
  <c r="G105"/>
  <c r="J81"/>
  <c r="J105"/>
  <c r="J99" s="1"/>
  <c r="I112"/>
  <c r="I111" s="1"/>
  <c r="I72"/>
  <c r="I16"/>
  <c r="H10"/>
  <c r="H9" s="1"/>
  <c r="G145"/>
  <c r="I91"/>
  <c r="I8" l="1"/>
  <c r="I145" s="1"/>
  <c r="J72"/>
  <c r="H16"/>
  <c r="H14" s="1"/>
  <c r="H40"/>
  <c r="H111"/>
  <c r="J8"/>
  <c r="J145" s="1"/>
  <c r="H132"/>
  <c r="H72"/>
  <c r="H8" l="1"/>
  <c r="H145" s="1"/>
  <c r="H147" s="1"/>
  <c r="J149"/>
  <c r="J147"/>
  <c r="C29" i="20"/>
  <c r="C27"/>
  <c r="C25"/>
  <c r="C24"/>
  <c r="C22"/>
  <c r="C17"/>
  <c r="C19"/>
  <c r="C18"/>
  <c r="C15"/>
  <c r="C13"/>
  <c r="C11"/>
  <c r="C10"/>
  <c r="C9"/>
  <c r="E16"/>
  <c r="E8"/>
  <c r="E28"/>
  <c r="D28"/>
  <c r="E23" i="18" l="1"/>
  <c r="E15"/>
  <c r="E33"/>
  <c r="E30"/>
  <c r="E19"/>
  <c r="E16"/>
  <c r="G16"/>
  <c r="G14" l="1"/>
  <c r="I131" i="84" l="1"/>
  <c r="I125" s="1"/>
  <c r="I124" s="1"/>
  <c r="J151"/>
  <c r="J166"/>
  <c r="G166"/>
  <c r="J163"/>
  <c r="I163"/>
  <c r="H163"/>
  <c r="G163"/>
  <c r="J162"/>
  <c r="I162"/>
  <c r="H162"/>
  <c r="G162"/>
  <c r="J159"/>
  <c r="I159"/>
  <c r="H159"/>
  <c r="G159"/>
  <c r="J156"/>
  <c r="G156"/>
  <c r="J155"/>
  <c r="J154" s="1"/>
  <c r="I155"/>
  <c r="H155"/>
  <c r="H154" s="1"/>
  <c r="H150" s="1"/>
  <c r="H149" s="1"/>
  <c r="G155"/>
  <c r="G154"/>
  <c r="G133"/>
  <c r="H131"/>
  <c r="H125" s="1"/>
  <c r="H124" s="1"/>
  <c r="I128"/>
  <c r="G129"/>
  <c r="G128" s="1"/>
  <c r="J126"/>
  <c r="I126"/>
  <c r="G126"/>
  <c r="J124"/>
  <c r="G124"/>
  <c r="G115" s="1"/>
  <c r="I122"/>
  <c r="J115"/>
  <c r="J101" s="1"/>
  <c r="I101"/>
  <c r="G118"/>
  <c r="J116"/>
  <c r="I116"/>
  <c r="H116"/>
  <c r="H108" s="1"/>
  <c r="G116"/>
  <c r="J113"/>
  <c r="I113"/>
  <c r="J111"/>
  <c r="J110" s="1"/>
  <c r="I111"/>
  <c r="H111"/>
  <c r="H110" s="1"/>
  <c r="H101" s="1"/>
  <c r="I110"/>
  <c r="J107"/>
  <c r="J106" s="1"/>
  <c r="G107"/>
  <c r="G106"/>
  <c r="I104"/>
  <c r="H104"/>
  <c r="H103" s="1"/>
  <c r="H102" s="1"/>
  <c r="J103"/>
  <c r="I103"/>
  <c r="I102" s="1"/>
  <c r="G103"/>
  <c r="J102"/>
  <c r="G102"/>
  <c r="G101" s="1"/>
  <c r="I98"/>
  <c r="G98"/>
  <c r="I97"/>
  <c r="I92" s="1"/>
  <c r="G97"/>
  <c r="H92"/>
  <c r="G92"/>
  <c r="J90"/>
  <c r="I90"/>
  <c r="G90"/>
  <c r="J88"/>
  <c r="I88"/>
  <c r="H88"/>
  <c r="G88"/>
  <c r="J86"/>
  <c r="I86"/>
  <c r="H86"/>
  <c r="G86"/>
  <c r="J84"/>
  <c r="I84"/>
  <c r="H84"/>
  <c r="G84"/>
  <c r="J83"/>
  <c r="I83"/>
  <c r="H83"/>
  <c r="G83"/>
  <c r="J81"/>
  <c r="J80" s="1"/>
  <c r="I81"/>
  <c r="H81"/>
  <c r="G81"/>
  <c r="I80"/>
  <c r="H80"/>
  <c r="G80"/>
  <c r="G74" s="1"/>
  <c r="J78"/>
  <c r="I78"/>
  <c r="H78"/>
  <c r="G78"/>
  <c r="J76"/>
  <c r="I76"/>
  <c r="H76"/>
  <c r="G76"/>
  <c r="J75"/>
  <c r="I75"/>
  <c r="H75"/>
  <c r="G75"/>
  <c r="I74"/>
  <c r="J70"/>
  <c r="I70"/>
  <c r="I68" s="1"/>
  <c r="H70"/>
  <c r="H69" s="1"/>
  <c r="G70"/>
  <c r="G69" s="1"/>
  <c r="G68" s="1"/>
  <c r="J69"/>
  <c r="I69"/>
  <c r="J68"/>
  <c r="J66"/>
  <c r="I66"/>
  <c r="H66"/>
  <c r="H65" s="1"/>
  <c r="G66"/>
  <c r="J65"/>
  <c r="I65"/>
  <c r="G65"/>
  <c r="J63"/>
  <c r="J62" s="1"/>
  <c r="H63"/>
  <c r="H62" s="1"/>
  <c r="G63"/>
  <c r="G62" s="1"/>
  <c r="I53"/>
  <c r="G53"/>
  <c r="J50"/>
  <c r="J45" s="1"/>
  <c r="I50"/>
  <c r="H50"/>
  <c r="G50"/>
  <c r="J47"/>
  <c r="I47"/>
  <c r="H47"/>
  <c r="G47"/>
  <c r="J46"/>
  <c r="I46"/>
  <c r="H46"/>
  <c r="G46"/>
  <c r="I45"/>
  <c r="I40" s="1"/>
  <c r="G45"/>
  <c r="J41"/>
  <c r="I41"/>
  <c r="H41"/>
  <c r="G41"/>
  <c r="G40" s="1"/>
  <c r="I26"/>
  <c r="G26"/>
  <c r="J23"/>
  <c r="J16" s="1"/>
  <c r="J14" s="1"/>
  <c r="I23"/>
  <c r="H23"/>
  <c r="G23"/>
  <c r="J18"/>
  <c r="I18"/>
  <c r="H18"/>
  <c r="G18"/>
  <c r="G16"/>
  <c r="G14" s="1"/>
  <c r="J10"/>
  <c r="J9" s="1"/>
  <c r="I10"/>
  <c r="I9" s="1"/>
  <c r="H10"/>
  <c r="H9" s="1"/>
  <c r="G10"/>
  <c r="G9" s="1"/>
  <c r="J74" l="1"/>
  <c r="H45"/>
  <c r="H40" s="1"/>
  <c r="H74"/>
  <c r="I150"/>
  <c r="I149" s="1"/>
  <c r="I168"/>
  <c r="H16"/>
  <c r="H14" s="1"/>
  <c r="H8" s="1"/>
  <c r="I16"/>
  <c r="I14" s="1"/>
  <c r="I8" s="1"/>
  <c r="J8"/>
  <c r="J129"/>
  <c r="J128" s="1"/>
  <c r="H128"/>
  <c r="H68"/>
  <c r="G8"/>
  <c r="G168" s="1"/>
  <c r="I109"/>
  <c r="I108" s="1"/>
  <c r="J168" l="1"/>
  <c r="J170" s="1"/>
  <c r="C23" i="20" l="1"/>
  <c r="E23"/>
  <c r="C16"/>
  <c r="C8"/>
  <c r="E31" i="18"/>
  <c r="D31" l="1"/>
  <c r="E26"/>
  <c r="E18"/>
  <c r="G18"/>
  <c r="E10"/>
  <c r="C30" i="20" l="1"/>
  <c r="C28"/>
  <c r="D26"/>
  <c r="C26"/>
  <c r="D20"/>
  <c r="C14"/>
  <c r="D30"/>
  <c r="D14"/>
  <c r="D32" s="1"/>
  <c r="E25" i="18"/>
  <c r="E24" s="1"/>
  <c r="E12"/>
  <c r="F28"/>
  <c r="F25" s="1"/>
  <c r="F24" s="1"/>
  <c r="F36" s="1"/>
  <c r="F26"/>
  <c r="F14"/>
  <c r="F12"/>
  <c r="F10"/>
  <c r="C32" i="20" l="1"/>
  <c r="F9" i="18"/>
  <c r="F8" s="1"/>
  <c r="E14"/>
  <c r="E9" s="1"/>
  <c r="E8" s="1"/>
  <c r="E36" s="1"/>
  <c r="D10" l="1"/>
  <c r="D8" i="47"/>
  <c r="E30" i="20"/>
  <c r="E26"/>
  <c r="E32" s="1"/>
  <c r="E14"/>
  <c r="G12" i="18"/>
  <c r="G10"/>
  <c r="D28"/>
  <c r="D26"/>
  <c r="D18"/>
  <c r="D14"/>
  <c r="D12"/>
  <c r="D9" l="1"/>
  <c r="G9"/>
  <c r="G8" s="1"/>
  <c r="D25"/>
  <c r="D24" s="1"/>
  <c r="D8"/>
  <c r="C9" i="64"/>
  <c r="E9"/>
  <c r="D9"/>
  <c r="F37" i="18" l="1"/>
  <c r="E33" i="20"/>
  <c r="E34" s="1"/>
  <c r="D36" i="18"/>
  <c r="E8" i="47" l="1"/>
  <c r="D9" i="53" l="1"/>
  <c r="C9"/>
</calcChain>
</file>

<file path=xl/sharedStrings.xml><?xml version="1.0" encoding="utf-8"?>
<sst xmlns="http://schemas.openxmlformats.org/spreadsheetml/2006/main" count="1604" uniqueCount="424">
  <si>
    <t>Дефицит бюджета</t>
  </si>
  <si>
    <t>Источники внутреннего финансирования  дефицита бюджета:</t>
  </si>
  <si>
    <t>в том числе:</t>
  </si>
  <si>
    <t>Кредиты кредитных организаций в валюте Российской Федерации</t>
  </si>
  <si>
    <t>Получение кредитов от кредитных организаций в валюте Российской Федерации</t>
  </si>
  <si>
    <t>Погашение кредитов, предоставленных кредитными организациями в валюте Российской Федерации</t>
  </si>
  <si>
    <t>Бюджетные кредиты от других бюджетов бюджетной системы Российской Федерации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</si>
  <si>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</si>
  <si>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Бюджетные кредиты, предоставленные внутри страны в валюте Российской Федерации</t>
  </si>
  <si>
    <t>Возврат бюджетных кредитов, предоставленных внутри страны в валюте Российской Федерации</t>
  </si>
  <si>
    <t>Иные источники внутреннего финансирования дефицитов бюджетов</t>
  </si>
  <si>
    <t>Код бюджетной классификации</t>
  </si>
  <si>
    <t>Погашение местными бюджетами  кредитов от кредитных организаций в валюте Российской Федерации</t>
  </si>
  <si>
    <t>Погашение местными бюджетами   кредитов от других бюджетов бюджетной системы Российской Федерации в валюте Российской Федерации</t>
  </si>
  <si>
    <t>Возврат бюджетных кредитов, предоставленных юридическим лицам из местных бюджетов  в валюте Российской Федерации</t>
  </si>
  <si>
    <t>Наименование доходов</t>
  </si>
  <si>
    <t>Код главы администратора*</t>
  </si>
  <si>
    <t>Код бюджетной классификации Российской Федерации</t>
  </si>
  <si>
    <t>Изменения (+;-)</t>
  </si>
  <si>
    <t>1 01 02000 01 0000 110</t>
  </si>
  <si>
    <t>Налог на доходы физических лиц</t>
  </si>
  <si>
    <t>1 05 00000 00 0000 000</t>
  </si>
  <si>
    <t>Налоги на совокупный доход</t>
  </si>
  <si>
    <t>Единый сельскохозяйственный налог</t>
  </si>
  <si>
    <t>1 06 00000 00 0000 000</t>
  </si>
  <si>
    <t>Налоги на имущество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</si>
  <si>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</si>
  <si>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</si>
  <si>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1 13 00000 00 0000 000</t>
  </si>
  <si>
    <t>2 00 00000 00 0000 000</t>
  </si>
  <si>
    <t>Безвозмездные поступления от других бюджетов бюджетной системы Российской Федерации</t>
  </si>
  <si>
    <t>ВСЕГО РАСХОДОВ</t>
  </si>
  <si>
    <t>Культура</t>
  </si>
  <si>
    <t>Благоустройство</t>
  </si>
  <si>
    <t>ЖИЛИЩНО-КОММУНАЛЬНОЕ ХОЗЯЙСТВО</t>
  </si>
  <si>
    <t>НАЦИОНАЛЬНАЯ ЭКОНОМИКА</t>
  </si>
  <si>
    <t>НАЦИОНАЛЬНАЯ БЕЗОПАСНОСТЬ И ПРАВООХРАНИТЕЛЬНАЯ ДЕЯТЕЛЬНОСТЬ</t>
  </si>
  <si>
    <t>Другие 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</si>
  <si>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</si>
  <si>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</si>
  <si>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</si>
  <si>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Наименование показателя</t>
  </si>
  <si>
    <t>№ п/п</t>
  </si>
  <si>
    <t>Наименование показателей</t>
  </si>
  <si>
    <t>3</t>
  </si>
  <si>
    <t>4</t>
  </si>
  <si>
    <t>5</t>
  </si>
  <si>
    <t>6</t>
  </si>
  <si>
    <t>0104</t>
  </si>
  <si>
    <t>0113</t>
  </si>
  <si>
    <t>0503</t>
  </si>
  <si>
    <t>0801</t>
  </si>
  <si>
    <t>ФИЗИЧЕСКАЯ КУЛЬТУРА И СПОРТ</t>
  </si>
  <si>
    <t>Другие вопросы в области физической культуры и спорта</t>
  </si>
  <si>
    <t>1105</t>
  </si>
  <si>
    <t>0102</t>
  </si>
  <si>
    <t>КУЛЬТУРА, КИНЕМАТОГРАФИЯ</t>
  </si>
  <si>
    <t>(тыс. рублей)</t>
  </si>
  <si>
    <t>1.1</t>
  </si>
  <si>
    <t>Раздел, подраздел</t>
  </si>
  <si>
    <t>Раздел</t>
  </si>
  <si>
    <t>Подраздел</t>
  </si>
  <si>
    <t>Целевая статья</t>
  </si>
  <si>
    <t>Вид расходов</t>
  </si>
  <si>
    <t>801 01 00 00 00 00 0000 000</t>
  </si>
  <si>
    <t>801 01 05 00 00 00 0000 000</t>
  </si>
  <si>
    <t>801 01 02 00 00 00 0000 000</t>
  </si>
  <si>
    <t>801 01 03 00 00 00 0000 000</t>
  </si>
  <si>
    <t>801 01 06 00 00 00 0000 000</t>
  </si>
  <si>
    <t>801 01 06 05 00 00 0000 000</t>
  </si>
  <si>
    <t>801</t>
  </si>
  <si>
    <t>ПРОЧИЕ РАСХОДЫ</t>
  </si>
  <si>
    <t>9999</t>
  </si>
  <si>
    <t>Получение кредитов от кредитных организаций местными бюджетами в валюте Российской Федерации</t>
  </si>
  <si>
    <t>801 01 02 00 00 10 0000 700</t>
  </si>
  <si>
    <t>801 01 02 00 00 10 0000 800</t>
  </si>
  <si>
    <t xml:space="preserve">Получение бюджетных кредитов от других бюджетов бюджетной системы Российской Федерации в валюте Российской Федерации  </t>
  </si>
  <si>
    <t xml:space="preserve">Получение кредитов от других бюджетов бюджетной системы Российской Федерации местными бюджетами в валюте Российской Федерации  </t>
  </si>
  <si>
    <t>Предоставление бюджетных кредитов внутри страны в валюте Российской Федерации</t>
  </si>
  <si>
    <t>801 01 06 05 00 00 0000 500</t>
  </si>
  <si>
    <t>Предоставление бюджетных кредитов юридическим лицам из местного бюджета в валюте Российской Федерации</t>
  </si>
  <si>
    <t>Предоставление бюджетных кредитов другим бюджетам бюджетной системы Российской Федерации местными бюджетами в валюте Российской Федерации</t>
  </si>
  <si>
    <t>Возврат бюджетных кредитов, предоставленных другим бюджетам бюджетной системы Российской Федерации из местных бюджетов  в валюте Российской Федерации</t>
  </si>
  <si>
    <t>801 01 02 00 00 10 0000 710</t>
  </si>
  <si>
    <t>801 01 02 00 00 10 0000 810</t>
  </si>
  <si>
    <t>801 01 03 01 00 10 0000 700</t>
  </si>
  <si>
    <t>801 01 03 01 00 10 0000 710</t>
  </si>
  <si>
    <t>801 01 03 01 00 10 0000 800</t>
  </si>
  <si>
    <t>801 01 03 01 00 10 0000 810</t>
  </si>
  <si>
    <t xml:space="preserve">Акции и иные формы участия в капитале, находящиеся в государственной и муниципальной собственности </t>
  </si>
  <si>
    <t>801 01 06 01 00 00 0000 000</t>
  </si>
  <si>
    <t>Средства от продажи акций и иных форм участия в капитале, находящихся в государственной и муниципальной собственности</t>
  </si>
  <si>
    <t>801 01 06 01 00 10 0000 630</t>
  </si>
  <si>
    <t>Средства от продажи акций и иных форм участия в капитале, находящихся в собственности муниципальных образований</t>
  </si>
  <si>
    <t>801 01 06 05 00 10 0000 600</t>
  </si>
  <si>
    <t>801 01 06 05 01 10 0000 640</t>
  </si>
  <si>
    <t>802 01 06 05 02 10 0000 640</t>
  </si>
  <si>
    <t>801 01 06 05 01 10 0000 540</t>
  </si>
  <si>
    <t>801 01 06 05 02 10 0000 540</t>
  </si>
  <si>
    <t>000</t>
  </si>
  <si>
    <t>1 00 0000000 0000 000</t>
  </si>
  <si>
    <t>НАЛОГОВЫЕ И НЕНАЛОГОВЫЕ ДОХОДОВ</t>
  </si>
  <si>
    <t>НАЛОГОВЫЕ  ДОХОДЫ</t>
  </si>
  <si>
    <t>182</t>
  </si>
  <si>
    <t>Налог на имущество физических лиц</t>
  </si>
  <si>
    <t>Земельный налог</t>
  </si>
  <si>
    <t>1 08 0000 00 0000 000</t>
  </si>
  <si>
    <t>Государственная  пошлина</t>
  </si>
  <si>
    <t>НЕНАЛОГОВЫЕ  ДОХОДЫ</t>
  </si>
  <si>
    <t xml:space="preserve">БЕЗВОЗМЕЗДНЫЕ ПОСТУПЛЕНИЯ </t>
  </si>
  <si>
    <t>2 02 00000 00 0000 000</t>
  </si>
  <si>
    <t>ВСЕГО  ДОХОДОВ</t>
  </si>
  <si>
    <t>Доходы от оказания платных услуг (работ) и компенсации затрат государства</t>
  </si>
  <si>
    <t>Общегосударственные вопросы</t>
  </si>
  <si>
    <t>Функционирование высшего должностного лица субъекта РФ и муниципального образования</t>
  </si>
  <si>
    <t>Уплата налога на имущество организаций и земельного налога</t>
  </si>
  <si>
    <t>Учреждения по обеспечению хозяйственного обслуживания</t>
  </si>
  <si>
    <t>Национальная экономика</t>
  </si>
  <si>
    <t>Жилищно-коммунальное хозяйство</t>
  </si>
  <si>
    <t>Физическая культура и спорт</t>
  </si>
  <si>
    <t>01</t>
  </si>
  <si>
    <t>02</t>
  </si>
  <si>
    <t>121</t>
  </si>
  <si>
    <t>04</t>
  </si>
  <si>
    <t>242</t>
  </si>
  <si>
    <t>13</t>
  </si>
  <si>
    <t>03</t>
  </si>
  <si>
    <t>05</t>
  </si>
  <si>
    <t>08</t>
  </si>
  <si>
    <t>11</t>
  </si>
  <si>
    <t>244</t>
  </si>
  <si>
    <t>540</t>
  </si>
  <si>
    <t>Глава муниципального образования</t>
  </si>
  <si>
    <t>990Л801</t>
  </si>
  <si>
    <t>111</t>
  </si>
  <si>
    <t>1.</t>
  </si>
  <si>
    <t>1.2</t>
  </si>
  <si>
    <t>1.3</t>
  </si>
  <si>
    <t>2.</t>
  </si>
  <si>
    <t>Национальная безопастность и правоохранительная деятельность</t>
  </si>
  <si>
    <t>2.1</t>
  </si>
  <si>
    <t>3.</t>
  </si>
  <si>
    <t>4.</t>
  </si>
  <si>
    <t>4.1</t>
  </si>
  <si>
    <t>Культура, кинематография</t>
  </si>
  <si>
    <t>5.</t>
  </si>
  <si>
    <t>6.</t>
  </si>
  <si>
    <t>0131000</t>
  </si>
  <si>
    <t>Иные межбюджетные трансферты</t>
  </si>
  <si>
    <t>5.1</t>
  </si>
  <si>
    <t>6.1</t>
  </si>
  <si>
    <t>Прочие расходы</t>
  </si>
  <si>
    <t>99</t>
  </si>
  <si>
    <t>7.</t>
  </si>
  <si>
    <t>7.1</t>
  </si>
  <si>
    <t>Условно утверждаемые расходы</t>
  </si>
  <si>
    <t>Материально-техническое обеспечение администрации муниципального образования</t>
  </si>
  <si>
    <t>0123000</t>
  </si>
  <si>
    <t>КОД</t>
  </si>
  <si>
    <t>Наименование программы</t>
  </si>
  <si>
    <t>Наименование передаваемого полномочия</t>
  </si>
  <si>
    <t>Реквизиты соглашения</t>
  </si>
  <si>
    <t>ИТОГО:</t>
  </si>
  <si>
    <t>х</t>
  </si>
  <si>
    <t>Жилищное хозяйство</t>
  </si>
  <si>
    <t>851</t>
  </si>
  <si>
    <t>Уплата прочих налогов, сборов</t>
  </si>
  <si>
    <t>Уплата иных платежей</t>
  </si>
  <si>
    <t>853</t>
  </si>
  <si>
    <t>Расходы на выплаты по оплате труда работников администрации муниципального образования</t>
  </si>
  <si>
    <t>990А001110</t>
  </si>
  <si>
    <t>Расходы на обеспечение функций администрации муниципального образования</t>
  </si>
  <si>
    <t>990А001190</t>
  </si>
  <si>
    <t>0110300000</t>
  </si>
  <si>
    <t>0130100000</t>
  </si>
  <si>
    <t>852</t>
  </si>
  <si>
    <t>Материально-техническое обеспечение органов местного самоуправления</t>
  </si>
  <si>
    <t>Расходы на выплаты по оплате труда работников физической культуры и спорта</t>
  </si>
  <si>
    <t>0130200110</t>
  </si>
  <si>
    <t>Другие вопросы в области национальной экономики</t>
  </si>
  <si>
    <t>12</t>
  </si>
  <si>
    <t>0412</t>
  </si>
  <si>
    <t>129</t>
  </si>
  <si>
    <t>Обеспечение эффективного управления муниципальным имуществом</t>
  </si>
  <si>
    <t>119</t>
  </si>
  <si>
    <t>1 01 00000 00 0000 000</t>
  </si>
  <si>
    <t>Налоги на прибыль, доходы</t>
  </si>
  <si>
    <t>1 06 01000 00 0000 110</t>
  </si>
  <si>
    <t>1 06 06000 00 0000 110</t>
  </si>
  <si>
    <t>1 05 03000 00 0000 110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</si>
  <si>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</si>
  <si>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</si>
  <si>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Прочая закупка товаров, работ и услуг для государственных (муниципальных)нужд</t>
  </si>
  <si>
    <t>Вид заимствований</t>
  </si>
  <si>
    <t xml:space="preserve">Объем средств, направляемых на погашение суммы основного долга </t>
  </si>
  <si>
    <t xml:space="preserve">Бюджетные кредиты  от других бюджетов бюджетной системы Российской Федерации </t>
  </si>
  <si>
    <t>Цель гарантирования</t>
  </si>
  <si>
    <t>Наименование (категория) принципала</t>
  </si>
  <si>
    <t>Сумма гарантирования, тыс.рублей</t>
  </si>
  <si>
    <t>Наличие права регрессного требования гаранта к принципалу</t>
  </si>
  <si>
    <t>Проверка финансового состояния принципала</t>
  </si>
  <si>
    <t>Иные условия предоставления муниципальных гарантий</t>
  </si>
  <si>
    <t xml:space="preserve">Исполнение муниципальных гарантий </t>
  </si>
  <si>
    <t>Объем бюджетных ассигнований на исполнение муниципальных гарантий по возможным гарантийным случаям, тыс. рублей</t>
  </si>
  <si>
    <t>За счет расходов   бюджета муниципального образования</t>
  </si>
  <si>
    <t>За счет источников финансирования дефицита бюджета</t>
  </si>
  <si>
    <t>НАЦИОНАЛЬНАЯ ОБОРОНА</t>
  </si>
  <si>
    <t>Мобилизационная и вневойсковая подготовка</t>
  </si>
  <si>
    <t>Обеспечение пожарной безопасности</t>
  </si>
  <si>
    <t>0310</t>
  </si>
  <si>
    <t>0203</t>
  </si>
  <si>
    <t>122</t>
  </si>
  <si>
    <t>Фонд оплаты труда и страховые взносы</t>
  </si>
  <si>
    <t>Иные выплаты персоналу государственных (муниципальных) органов, за исключением фонда оплаты труда</t>
  </si>
  <si>
    <t>10</t>
  </si>
  <si>
    <t>Национальная оборона</t>
  </si>
  <si>
    <t>Осуществление первичного воинского учета на территориях, где отсутствуют военные комиссариаты</t>
  </si>
  <si>
    <t>3.2</t>
  </si>
  <si>
    <t>8.1</t>
  </si>
  <si>
    <t>1 11 09000 00 0000 120</t>
  </si>
  <si>
    <t>Прочие доходы от использования имущества и прав, находящихся в государственной и муниципальной собственности</t>
  </si>
  <si>
    <t>Реализация мероприятий в рамках подпрограммы "Устоичивое развитие систем жизнеобеспечения" муниципальной программы "Комплексное развитие территории Узнезинское сельское поселение"</t>
  </si>
  <si>
    <t>Межбюджетные трансферты из бюджета муниципального образования "Узнезинское сельское поселение", бюджету муниципального образования "Чемальский район" на выполнение части полномочий по созданию условий организации досуга и обеспечение услугами организаций культуры</t>
  </si>
  <si>
    <t>Комплексное развитие территории "Узнезинское сельское поселение"</t>
  </si>
  <si>
    <t>Итого муниципальные внутренние заимствование МО "Узнезинское сельское поселение"</t>
  </si>
  <si>
    <t>Основное мероприятие "Обеспечение безопасности населения"</t>
  </si>
  <si>
    <t>Основное мероприятие "Повышение уровня благоустройства территории поселения"</t>
  </si>
  <si>
    <t>Фонд оплаты труда казенных учреждений</t>
  </si>
  <si>
    <t>Взносы по обязательному социальному страхованию на выплаты денежного содержания и иные выплаты работникам казенных учреждений</t>
  </si>
  <si>
    <t>Основное мероприятие "Развитие физической культуры и спорта"</t>
  </si>
  <si>
    <t>1 14 00000 00 0000 000</t>
  </si>
  <si>
    <t>Доходы от продажи материальных и нематериальных активов</t>
  </si>
  <si>
    <t>012Р400000</t>
  </si>
  <si>
    <t>Основные мероприятия "Развитие жилищно-комунальной инфраструктуры"</t>
  </si>
  <si>
    <t>Сумма на 2019г.</t>
  </si>
  <si>
    <t>(тыс.рублей)</t>
  </si>
  <si>
    <t>Сумма гарантирования на 2018 г. , тыс.рублей</t>
  </si>
  <si>
    <t>Сумма гарантирования 2019г. , тыс.рублей</t>
  </si>
  <si>
    <t>Объем привлечения средств на 2018г.</t>
  </si>
  <si>
    <t>Объем привлечения средств на 2019г.</t>
  </si>
  <si>
    <t>9990000000</t>
  </si>
  <si>
    <t>Дотации бюджетам сельских поселений на выравнивание бюджетной обеспеченности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</si>
  <si>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</si>
  <si>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</si>
  <si>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Закупка товаров, работ, услуг в сфере информационно-коммуникационных технологий</t>
  </si>
  <si>
    <t>Прочая закупка товаров, работ и услуг для обеспечения государственных (муниципальных) нужд</t>
  </si>
  <si>
    <t>Приложение № 18
к Решению «О бюджете муниципального образования "Узнезинское сельское поселение"
на 2018 год и плановый период 2019-2020годы»</t>
  </si>
  <si>
    <t>Программа муниципальных внутренних заимствований муниципального образования "Узнезинское сельское поселение" на 2018 год</t>
  </si>
  <si>
    <t>Приложение № 19
к Решению «О бюджете муниципального образования "Узнезинское сельское поселение"
на 2018 год и плановый период 2019-2020годы»</t>
  </si>
  <si>
    <t>Программа муниципальных внутренних заимствований муниципального образования "Узнезинское сельское поселение" на 2019-2020годы</t>
  </si>
  <si>
    <t>Объем привлечения средств на 2020г.</t>
  </si>
  <si>
    <t>Приложение № 20
к Решению «О бюджете муниципального образования "Узнезинское сельское поселение"
на 2018 год и плановый период 2019-2020г.г»</t>
  </si>
  <si>
    <t>Программа муниципальных гарантий муниципального образования "Узнезинское сельское поселение" в валюте Российской Федерации на 2018 год</t>
  </si>
  <si>
    <t>1. Перечень муниципальных гарантий МО "Узнезинское сельское поселение", подлежащих предоставлению в 2018 году</t>
  </si>
  <si>
    <t>Приложение № 21
к Решению «О бюджете муниципального образования "Узнезинское сельское поселение"
на 2018 год и плановый период 2019-2020г.г»</t>
  </si>
  <si>
    <t>Программа муниципальных гарантий муниципального образования "Узнезинское сельское поселение" в валюте Российской Федерации на 2019-2020годы</t>
  </si>
  <si>
    <t>1. Перечень муниципальных гарантий МО "Узнезинское сельское поселение", подлежащих предоставлению в 2019-2020 году</t>
  </si>
  <si>
    <t>2. Общий объем бюджетных ассигнований, предусмотренных на исполнение муниципальных гарантий муниципального образования  "Узнезинское сельское поселение" по возможным гарантийным случаям в 2017 году</t>
  </si>
  <si>
    <t>сумма с учетом изменений (-/+)</t>
  </si>
  <si>
    <t>Сумма с учетом изменений (+/-)</t>
  </si>
  <si>
    <t>изменения (+/-)</t>
  </si>
  <si>
    <t>Изменения (+/-)</t>
  </si>
  <si>
    <t>Изменение остатков средств на счетах по учету средств бюджета МО "Узнезинское сельское поселение"</t>
  </si>
  <si>
    <t xml:space="preserve">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</si>
  <si>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Основное мероприятие "Повышение эффективности управления муниципальной собственностью"</t>
  </si>
  <si>
    <t>2 02 15001 10 0000 150</t>
  </si>
  <si>
    <t>2 02 30000 00 0000 150</t>
  </si>
  <si>
    <t>2 02 35118 10 0000 150</t>
  </si>
  <si>
    <t>2 02 10000 00 0000 150</t>
  </si>
  <si>
    <t>2 02 40014 10 0000 150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</si>
  <si>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</si>
  <si>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0309</t>
  </si>
  <si>
    <t>Другие вопросы в области национальной безопасности и правоохранительной деятельности</t>
  </si>
  <si>
    <t>0314</t>
  </si>
  <si>
    <t>275,6</t>
  </si>
  <si>
    <t>150,0</t>
  </si>
  <si>
    <t>3.1</t>
  </si>
  <si>
    <t>09</t>
  </si>
  <si>
    <t>3.3</t>
  </si>
  <si>
    <t xml:space="preserve">Другие вопросы в области национальной безопасности и правоохранительной деятельности </t>
  </si>
  <si>
    <t>14</t>
  </si>
  <si>
    <t>135,9</t>
  </si>
  <si>
    <t>2 02 49999 10 0000 150</t>
  </si>
  <si>
    <t>Сумма на 2022г.</t>
  </si>
  <si>
    <t>1 16 00000 00 0000 000</t>
  </si>
  <si>
    <t>Доходы от  иных штрафов, неустоек, пеней</t>
  </si>
  <si>
    <t xml:space="preserve">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</si>
  <si>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2 02 40000 00 0000 150</t>
  </si>
  <si>
    <t>Коммунальное хозяйство</t>
  </si>
  <si>
    <t xml:space="preserve">Основное мероприятие "Развитие жилищно-коммунальной инфраструктуры" </t>
  </si>
  <si>
    <t>5.2</t>
  </si>
  <si>
    <t>1.4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</si>
  <si>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</si>
  <si>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</si>
  <si>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Основное мероприятие "Обеспечение эффективного управления муниципальными финансами"</t>
  </si>
  <si>
    <t>Резервный фонд</t>
  </si>
  <si>
    <t>Резервный фонд местной администрации</t>
  </si>
  <si>
    <t>Резервные средства</t>
  </si>
  <si>
    <t>870</t>
  </si>
  <si>
    <t>1.5</t>
  </si>
  <si>
    <t>Сумма на 2022 г.</t>
  </si>
  <si>
    <t>0111</t>
  </si>
  <si>
    <t>0106</t>
  </si>
  <si>
    <t>0502</t>
  </si>
  <si>
    <t>Иные межбюджетные трансферты бюджетам бюджетной системы Российской Федерации</t>
  </si>
  <si>
    <t>Прочие межбюджетные трансферты, передаваемые бюджетам сельских поселений</t>
  </si>
  <si>
    <t>Софинансирование расходов местных бюджетов на оплату труда и начисления на выплаты по оплате труда работников муниципальных учреждений  МО "Чемальский район"</t>
  </si>
  <si>
    <t>Софинансирование расходов местных бюджетов на оплату труда и начисления на выплаты по оплате труда работников органов местного самоуправления"Чемальский район"</t>
  </si>
  <si>
    <t>Софинансирование расходов местных бюджетов на оплату труда и начисления на выплаты  по оплате труда работников муниципальных ужреждений МО "Чемальский район"</t>
  </si>
  <si>
    <t>Соглашение б/н от 30 октября 2020 года</t>
  </si>
  <si>
    <t>0110101000</t>
  </si>
  <si>
    <t>011У101000</t>
  </si>
  <si>
    <t>0110101110</t>
  </si>
  <si>
    <t>0110101120</t>
  </si>
  <si>
    <t>011У101110</t>
  </si>
  <si>
    <t>011У101120</t>
  </si>
  <si>
    <t>011У102000</t>
  </si>
  <si>
    <t>011У1S8500</t>
  </si>
  <si>
    <t>011У100000</t>
  </si>
  <si>
    <t>011У10219Н</t>
  </si>
  <si>
    <t>011У102291</t>
  </si>
  <si>
    <t>011У10229С</t>
  </si>
  <si>
    <t>011У10219К</t>
  </si>
  <si>
    <t>011У10219М</t>
  </si>
  <si>
    <t>011У10219П</t>
  </si>
  <si>
    <t>011У10229М</t>
  </si>
  <si>
    <t>011У102292</t>
  </si>
  <si>
    <t>011У10229В</t>
  </si>
  <si>
    <t>011У10219С</t>
  </si>
  <si>
    <t>011У10219Г</t>
  </si>
  <si>
    <t>0130401000</t>
  </si>
  <si>
    <t>016030Ш200</t>
  </si>
  <si>
    <t>0160151180</t>
  </si>
  <si>
    <t>0160301000</t>
  </si>
  <si>
    <t>0160305000</t>
  </si>
  <si>
    <t>0160101000</t>
  </si>
  <si>
    <t>0160304000</t>
  </si>
  <si>
    <t>0160402000</t>
  </si>
  <si>
    <t>0160501000</t>
  </si>
  <si>
    <t>0140102000</t>
  </si>
  <si>
    <t>014Р202П00</t>
  </si>
  <si>
    <t>0140401000</t>
  </si>
  <si>
    <t>0140402000</t>
  </si>
  <si>
    <t>0120102110</t>
  </si>
  <si>
    <t>01201S8500</t>
  </si>
  <si>
    <t>0150101000</t>
  </si>
  <si>
    <t>0150201000</t>
  </si>
  <si>
    <t>012010119Н</t>
  </si>
  <si>
    <t>0</t>
  </si>
  <si>
    <t>011У10219О</t>
  </si>
  <si>
    <t>011У10219Т</t>
  </si>
  <si>
    <t>012010229С</t>
  </si>
  <si>
    <t>0120100000</t>
  </si>
  <si>
    <t>012010229П</t>
  </si>
  <si>
    <t>012010219К</t>
  </si>
  <si>
    <t>012010219П</t>
  </si>
  <si>
    <t>012010219Г</t>
  </si>
  <si>
    <t>012010219М</t>
  </si>
  <si>
    <t>012010219Т</t>
  </si>
  <si>
    <t>016Р402001</t>
  </si>
  <si>
    <t>Сумма  на 2022г.</t>
  </si>
  <si>
    <t>Источники финансирования дефицита  бюджета муниципального образования "Узнезинское сельское поселение" на 2022 год</t>
  </si>
  <si>
    <t>Объем поступлений доходов в бюджет муниципального образования "Узнезинское сельское поселение" на 2022 год</t>
  </si>
  <si>
    <t>Распределение бюджетных ассигнований местного бюджета на реализацию муниципальных программ муниципального образования "Узнезинское сельское поселение" на 2022 год</t>
  </si>
  <si>
    <t>Распределение
бюджетных ассигнований по разделам, подразделам функциональной классификации расходов бюджета муниципального образования "Узнезинское сельское поселение" на 2022 год</t>
  </si>
  <si>
    <t>Сумма на 2022 год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</si>
  <si>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муниципального образования "Узнезинское сельское поселение"  на 2022 год</t>
  </si>
  <si>
    <t>247</t>
  </si>
  <si>
    <t>7</t>
  </si>
  <si>
    <t>011У102190</t>
  </si>
  <si>
    <t>Основное мероприятие "Проедениемероприятий по предпреждению озникноения чрезычайных итаций природного характера"</t>
  </si>
  <si>
    <t>Основное мероприятие "Укрепление материально-техничекой базы для локализации и ликидации пожаров"</t>
  </si>
  <si>
    <t>Основное мероприятие "Создание условий для деятельности народных дружин и выплоты лицам, привликаемым согласно законадательству для выполнения отдельных полнамочий"</t>
  </si>
  <si>
    <t>Основное мероприятие "Профилактика терроризма, экстремизма, обеспечение межнационального и межконфессионального согласия, другие вопросы в области национальной безопасности "</t>
  </si>
  <si>
    <t>Основное мероприятие " Стимулирование работы старост сел"</t>
  </si>
  <si>
    <t xml:space="preserve"> Компенсация затрат старостам сел</t>
  </si>
  <si>
    <t>123</t>
  </si>
  <si>
    <t>Основное мероприятие "Ликвидация очагов произростания дикорастущей конопли"</t>
  </si>
  <si>
    <t>Основное мероприятие "Противодействие коррупции"</t>
  </si>
  <si>
    <t>Дорожное хозяйство (дорожные фонды)</t>
  </si>
  <si>
    <t>Основное мероприятие "Обслуживание дорог местного значения в рамках переданных полномочий"</t>
  </si>
  <si>
    <t>0140301000</t>
  </si>
  <si>
    <t>Осуществление дорожной деятельности за счет средств Дорожного фонда МО "Чемальский район</t>
  </si>
  <si>
    <t>0140301Д00</t>
  </si>
  <si>
    <t>4.2</t>
  </si>
  <si>
    <t>Основное мероприятие "Развитие жилищного строительства"</t>
  </si>
  <si>
    <t>0140100000</t>
  </si>
  <si>
    <t xml:space="preserve">Основное мероприятие "Развитие жилищно-коммунальной комплекса" </t>
  </si>
  <si>
    <t>01402000000</t>
  </si>
  <si>
    <t xml:space="preserve">Исполнение переданных полночий в сфере водоснабжения населения      </t>
  </si>
  <si>
    <t>014Р202П0К</t>
  </si>
  <si>
    <t>Основное мероприятие                                                                             Создание условий функционирования объектов  культуры и спорта</t>
  </si>
  <si>
    <t>Создание условий для полноценного функционирования   объектов культуры</t>
  </si>
  <si>
    <t>0120102000</t>
  </si>
  <si>
    <t>012010229М</t>
  </si>
  <si>
    <t>012010229В</t>
  </si>
  <si>
    <t>012010219В</t>
  </si>
  <si>
    <t>Обеспечение функционирования  культурно-досуговой деятельности</t>
  </si>
  <si>
    <t>Ведомственная структура расходов бюджета муниципального образования "Узнезинское сельское поселение " на 2022год</t>
  </si>
  <si>
    <t>Иные межбюджетные трансферты, выделяемые из бюджета муниципального образования "Узнезинское сельское поселение" на финансирование расходов, связанных с передачей полномочий органам местного самоуправления муниципального образования "Чемальский район" на 2022 год</t>
  </si>
  <si>
    <t>7263,02</t>
  </si>
  <si>
    <t>Закупка энергетических ресурсов</t>
  </si>
  <si>
    <t>Приложение № 1
к Решению «О внесении изменений и дополнений  в бюджет муниципального образования "Узнезинское сельское поселение" на 2022 год и плановый период 2023-2024годы»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</si>
  <si>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</si>
  <si>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2 19 60010 10 0000 150</t>
  </si>
  <si>
    <t xml:space="preserve">Возврат остатков субсидий, субвенций и иных межбюджетных трансфертов, имеющих целевое назначение, прошлых лет </t>
  </si>
  <si>
    <t>2 19 00000 00 0000 000</t>
  </si>
  <si>
    <t>2 02 30024 10 0000 150</t>
  </si>
  <si>
    <t xml:space="preserve">Осуществление государственных полномочий Республики Алтай в области законодательства об административных правонарушениях </t>
  </si>
  <si>
    <t>011У145300</t>
  </si>
  <si>
    <t>1.6</t>
  </si>
  <si>
    <t>0409</t>
  </si>
  <si>
    <t>Межбюджетные трансферты из бюджета муниципального образования "Узнезинское сельское поселение", бюджету муниципального образования "Чемальский район" на выполнение части полномочий по созданию специализированной службы по вопросам похоронного дела</t>
  </si>
  <si>
    <t>Соглашение б/н от 20.01.2022 года</t>
  </si>
  <si>
    <t xml:space="preserve">Приложение №2
к Решению «О внесении изменений и дополнений  в бюджет муниципального образования "Узнезинское сельское поселение" на 2022 год и плановый период 2023-2024годы» </t>
  </si>
  <si>
    <t xml:space="preserve">Приложение № 3
к Решению «О внесении изменений и дополнений  в бюджет муниципального образования "Узнезинское сельское поселение" на 2022 год и плановый период 2023-2024годы» </t>
  </si>
  <si>
    <t>Приложение  №4
к Решению «О внесении изменений и дополнений  в бюджет муниципального образования "Узнезинское сельское поселение" на 2022 год и плановый период 2023-2024годы»</t>
  </si>
  <si>
    <t>Приложение № 5 к Решению «О внесении изменений и дополнений  в бюджет муниципального образования "Узнезинское сельское поселение" на 2022 год и плановый период 2023-2024годы»</t>
  </si>
  <si>
    <t>Приложение № 6
к Решению «О внесении изменений и дополнений  в бюджет муниципального образования "Узнезинское сельское поселение" на 2022 год и плановый период 2023-2024годы»</t>
  </si>
  <si>
    <t>Приложение № 7
к Решению «О внесении изменений и дополнений  в бюджет муниципального образования "Узнезинское сельское поселение" на 2022 год и плановый период 2023-2024годы»</t>
  </si>
  <si>
    <t>8143,05</t>
  </si>
  <si>
    <t>880,03</t>
  </si>
  <si>
    <t>01201S9600</t>
  </si>
  <si>
    <t>Субвенции бюджетам сельских поселений на выполнение передаваемых полномочий субъектов Российской Федерации</t>
  </si>
</sst>
</file>

<file path=xl/styles.xml><?xml version="1.0" encoding="utf-8"?>
<styleSheet xmlns="http://schemas.openxmlformats.org/spreadsheetml/2006/main">
  <numFmts count="4">
    <numFmt numFmtId="164" formatCode="_-* #,##0_р_._-;\-* #,##0_р_._-;_-* &quot;-&quot;_р_._-;_-@_-"/>
    <numFmt numFmtId="165" formatCode="_-* #,##0.00_р_._-;\-* #,##0.00_р_._-;_-* &quot;-&quot;??_р_._-;_-@_-"/>
    <numFmt numFmtId="166" formatCode="0.0"/>
    <numFmt numFmtId="167" formatCode="_-* #,##0.0_р_._-;\-* #,##0.0_р_._-;_-* &quot;-&quot;??_р_._-;_-@_-"/>
  </numFmts>
  <fonts count="33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 Cyr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Arial Cyr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0"/>
      <color indexed="8"/>
      <name val="Arial Cyr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Arial Cyr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color indexed="8"/>
      <name val="Arial Cyr"/>
      <family val="2"/>
      <charset val="204"/>
    </font>
    <font>
      <sz val="14"/>
      <name val="Arial Cyr"/>
      <charset val="204"/>
    </font>
    <font>
      <i/>
      <sz val="14"/>
      <name val="Times New Roman"/>
      <family val="1"/>
      <charset val="204"/>
    </font>
    <font>
      <b/>
      <sz val="14"/>
      <name val="Arial Cyr"/>
      <charset val="204"/>
    </font>
    <font>
      <b/>
      <i/>
      <sz val="14"/>
      <name val="Arial Cyr"/>
      <charset val="204"/>
    </font>
    <font>
      <b/>
      <sz val="12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sz val="8"/>
      <name val="Arial Cy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3">
    <xf numFmtId="0" fontId="0" fillId="0" borderId="0"/>
    <xf numFmtId="0" fontId="19" fillId="0" borderId="0" applyNumberFormat="0" applyFont="0" applyFill="0" applyBorder="0" applyAlignment="0" applyProtection="0">
      <alignment vertical="top"/>
    </xf>
    <xf numFmtId="0" fontId="2" fillId="0" borderId="0"/>
    <xf numFmtId="0" fontId="20" fillId="0" borderId="0">
      <alignment vertical="top"/>
    </xf>
    <xf numFmtId="0" fontId="28" fillId="0" borderId="0"/>
    <xf numFmtId="0" fontId="3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0" fontId="30" fillId="0" borderId="0"/>
    <xf numFmtId="0" fontId="32" fillId="0" borderId="11">
      <alignment horizontal="left" wrapText="1"/>
    </xf>
  </cellStyleXfs>
  <cellXfs count="327">
    <xf numFmtId="0" fontId="0" fillId="0" borderId="0" xfId="0"/>
    <xf numFmtId="0" fontId="4" fillId="0" borderId="0" xfId="0" applyFont="1" applyFill="1"/>
    <xf numFmtId="165" fontId="4" fillId="0" borderId="0" xfId="8" applyFont="1" applyFill="1"/>
    <xf numFmtId="0" fontId="4" fillId="0" borderId="0" xfId="0" applyFont="1" applyAlignment="1">
      <alignment vertical="top" wrapText="1"/>
    </xf>
    <xf numFmtId="0" fontId="0" fillId="0" borderId="0" xfId="0" applyAlignment="1"/>
    <xf numFmtId="0" fontId="4" fillId="0" borderId="0" xfId="0" applyFont="1" applyFill="1" applyAlignment="1">
      <alignment horizontal="right"/>
    </xf>
    <xf numFmtId="165" fontId="4" fillId="0" borderId="0" xfId="8" applyFont="1" applyFill="1" applyAlignment="1">
      <alignment horizontal="right"/>
    </xf>
    <xf numFmtId="165" fontId="4" fillId="0" borderId="0" xfId="8" applyFont="1" applyFill="1" applyAlignment="1">
      <alignment horizontal="center"/>
    </xf>
    <xf numFmtId="0" fontId="7" fillId="0" borderId="0" xfId="0" applyFont="1" applyFill="1"/>
    <xf numFmtId="0" fontId="10" fillId="0" borderId="0" xfId="0" applyFont="1"/>
    <xf numFmtId="0" fontId="9" fillId="0" borderId="0" xfId="0" applyFont="1"/>
    <xf numFmtId="0" fontId="9" fillId="0" borderId="0" xfId="0" applyFont="1" applyAlignment="1">
      <alignment horizontal="justify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11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12" fillId="0" borderId="0" xfId="0" applyFont="1" applyAlignment="1">
      <alignment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vertical="top" wrapText="1"/>
    </xf>
    <xf numFmtId="49" fontId="14" fillId="0" borderId="0" xfId="0" applyNumberFormat="1" applyFont="1" applyAlignment="1">
      <alignment horizontal="center" vertical="top" wrapText="1"/>
    </xf>
    <xf numFmtId="0" fontId="16" fillId="0" borderId="0" xfId="0" applyFont="1"/>
    <xf numFmtId="0" fontId="15" fillId="0" borderId="0" xfId="0" applyFont="1" applyAlignment="1">
      <alignment horizontal="right" wrapText="1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right"/>
    </xf>
    <xf numFmtId="0" fontId="18" fillId="0" borderId="0" xfId="0" applyFont="1"/>
    <xf numFmtId="0" fontId="5" fillId="0" borderId="0" xfId="0" applyFont="1" applyAlignment="1">
      <alignment horizontal="center" wrapText="1"/>
    </xf>
    <xf numFmtId="49" fontId="9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22" fillId="0" borderId="0" xfId="0" applyFont="1"/>
    <xf numFmtId="0" fontId="8" fillId="0" borderId="2" xfId="0" applyFont="1" applyBorder="1" applyAlignment="1">
      <alignment horizontal="center" vertical="top" wrapText="1"/>
    </xf>
    <xf numFmtId="0" fontId="7" fillId="0" borderId="2" xfId="0" applyFont="1" applyFill="1" applyBorder="1"/>
    <xf numFmtId="0" fontId="8" fillId="0" borderId="2" xfId="0" applyFont="1" applyFill="1" applyBorder="1" applyAlignment="1">
      <alignment horizontal="center" vertical="center" wrapText="1"/>
    </xf>
    <xf numFmtId="165" fontId="8" fillId="0" borderId="2" xfId="8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 applyBorder="1" applyAlignment="1">
      <alignment horizontal="center" wrapText="1"/>
    </xf>
    <xf numFmtId="165" fontId="7" fillId="0" borderId="0" xfId="8" applyFont="1" applyFill="1" applyBorder="1" applyAlignment="1">
      <alignment horizontal="center" wrapText="1"/>
    </xf>
    <xf numFmtId="0" fontId="23" fillId="0" borderId="0" xfId="0" applyFont="1" applyFill="1" applyBorder="1" applyAlignment="1">
      <alignment horizontal="center" wrapText="1"/>
    </xf>
    <xf numFmtId="165" fontId="23" fillId="0" borderId="0" xfId="8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165" fontId="8" fillId="0" borderId="0" xfId="8" applyFont="1" applyFill="1" applyBorder="1" applyAlignment="1">
      <alignment horizontal="center" wrapText="1"/>
    </xf>
    <xf numFmtId="0" fontId="7" fillId="0" borderId="0" xfId="0" applyFont="1" applyFill="1" applyBorder="1"/>
    <xf numFmtId="165" fontId="7" fillId="0" borderId="0" xfId="8" applyFont="1" applyFill="1" applyBorder="1" applyAlignment="1">
      <alignment horizontal="center"/>
    </xf>
    <xf numFmtId="165" fontId="7" fillId="0" borderId="0" xfId="8" applyFont="1" applyFill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justify"/>
    </xf>
    <xf numFmtId="0" fontId="7" fillId="0" borderId="0" xfId="0" applyFont="1"/>
    <xf numFmtId="0" fontId="7" fillId="0" borderId="2" xfId="0" applyFont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 applyAlignment="1">
      <alignment wrapText="1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wrapText="1"/>
    </xf>
    <xf numFmtId="0" fontId="22" fillId="0" borderId="0" xfId="0" applyFont="1" applyAlignment="1">
      <alignment horizontal="center" vertical="center" wrapText="1"/>
    </xf>
    <xf numFmtId="0" fontId="25" fillId="0" borderId="0" xfId="0" applyFont="1" applyFill="1"/>
    <xf numFmtId="0" fontId="24" fillId="0" borderId="0" xfId="0" applyFont="1" applyFill="1"/>
    <xf numFmtId="0" fontId="22" fillId="0" borderId="0" xfId="0" applyFont="1" applyFill="1"/>
    <xf numFmtId="0" fontId="7" fillId="0" borderId="0" xfId="0" applyFont="1" applyFill="1" applyAlignment="1">
      <alignment horizontal="center" vertical="top" wrapText="1"/>
    </xf>
    <xf numFmtId="0" fontId="7" fillId="0" borderId="0" xfId="0" applyFont="1" applyFill="1" applyAlignment="1">
      <alignment vertical="top" wrapText="1"/>
    </xf>
    <xf numFmtId="49" fontId="7" fillId="0" borderId="0" xfId="0" applyNumberFormat="1" applyFont="1" applyFill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13" fillId="0" borderId="0" xfId="0" applyFont="1" applyFill="1"/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top"/>
    </xf>
    <xf numFmtId="167" fontId="5" fillId="0" borderId="2" xfId="8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justify" vertical="top"/>
    </xf>
    <xf numFmtId="0" fontId="4" fillId="0" borderId="2" xfId="0" applyFont="1" applyFill="1" applyBorder="1" applyAlignment="1">
      <alignment horizontal="justify" vertical="top"/>
    </xf>
    <xf numFmtId="0" fontId="5" fillId="0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justify" vertical="top" wrapText="1"/>
    </xf>
    <xf numFmtId="0" fontId="5" fillId="0" borderId="2" xfId="5" applyFont="1" applyFill="1" applyBorder="1" applyAlignment="1">
      <alignment horizontal="justify" vertical="top"/>
    </xf>
    <xf numFmtId="0" fontId="4" fillId="0" borderId="2" xfId="5" applyFont="1" applyFill="1" applyBorder="1" applyAlignment="1">
      <alignment horizontal="justify" vertical="top"/>
    </xf>
    <xf numFmtId="0" fontId="5" fillId="0" borderId="2" xfId="0" applyFont="1" applyFill="1" applyBorder="1" applyAlignment="1">
      <alignment horizontal="left" vertical="top" wrapText="1"/>
    </xf>
    <xf numFmtId="165" fontId="5" fillId="0" borderId="2" xfId="8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 wrapText="1"/>
    </xf>
    <xf numFmtId="165" fontId="4" fillId="0" borderId="2" xfId="8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right" wrapText="1"/>
    </xf>
    <xf numFmtId="49" fontId="4" fillId="0" borderId="2" xfId="0" applyNumberFormat="1" applyFont="1" applyFill="1" applyBorder="1" applyAlignment="1"/>
    <xf numFmtId="49" fontId="5" fillId="0" borderId="2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/>
    </xf>
    <xf numFmtId="49" fontId="5" fillId="0" borderId="2" xfId="0" applyNumberFormat="1" applyFont="1" applyFill="1" applyBorder="1" applyAlignment="1"/>
    <xf numFmtId="49" fontId="5" fillId="0" borderId="2" xfId="5" applyNumberFormat="1" applyFont="1" applyFill="1" applyBorder="1" applyAlignment="1">
      <alignment horizontal="center"/>
    </xf>
    <xf numFmtId="49" fontId="4" fillId="0" borderId="2" xfId="5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wrapText="1"/>
    </xf>
    <xf numFmtId="2" fontId="5" fillId="0" borderId="2" xfId="8" applyNumberFormat="1" applyFont="1" applyFill="1" applyBorder="1" applyAlignment="1">
      <alignment horizontal="center" vertical="top"/>
    </xf>
    <xf numFmtId="0" fontId="24" fillId="0" borderId="0" xfId="0" applyFont="1"/>
    <xf numFmtId="167" fontId="4" fillId="0" borderId="2" xfId="8" applyNumberFormat="1" applyFont="1" applyFill="1" applyBorder="1" applyAlignment="1">
      <alignment horizontal="center" vertical="top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wrapText="1"/>
    </xf>
    <xf numFmtId="166" fontId="4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justify" vertical="center" wrapText="1"/>
    </xf>
    <xf numFmtId="0" fontId="4" fillId="0" borderId="3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vertical="center" wrapText="1"/>
    </xf>
    <xf numFmtId="166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wrapText="1"/>
    </xf>
    <xf numFmtId="166" fontId="5" fillId="0" borderId="2" xfId="0" applyNumberFormat="1" applyFont="1" applyFill="1" applyBorder="1" applyAlignment="1">
      <alignment horizontal="center" vertical="center"/>
    </xf>
    <xf numFmtId="166" fontId="5" fillId="0" borderId="2" xfId="0" applyNumberFormat="1" applyFont="1" applyFill="1" applyBorder="1" applyAlignment="1">
      <alignment horizontal="center" vertical="top" wrapText="1"/>
    </xf>
    <xf numFmtId="166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wrapText="1"/>
    </xf>
    <xf numFmtId="1" fontId="5" fillId="0" borderId="2" xfId="0" applyNumberFormat="1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/>
    </xf>
    <xf numFmtId="0" fontId="4" fillId="0" borderId="3" xfId="0" applyFont="1" applyFill="1" applyBorder="1" applyAlignment="1">
      <alignment horizontal="center" vertical="top" wrapText="1"/>
    </xf>
    <xf numFmtId="49" fontId="4" fillId="0" borderId="3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Fill="1" applyBorder="1" applyAlignment="1">
      <alignment vertical="top" wrapText="1"/>
    </xf>
    <xf numFmtId="49" fontId="4" fillId="0" borderId="2" xfId="0" applyNumberFormat="1" applyFont="1" applyFill="1" applyBorder="1" applyAlignment="1">
      <alignment vertical="top" wrapText="1"/>
    </xf>
    <xf numFmtId="0" fontId="6" fillId="0" borderId="2" xfId="0" applyFont="1" applyBorder="1" applyAlignment="1">
      <alignment horizontal="left" vertical="top" wrapText="1"/>
    </xf>
    <xf numFmtId="49" fontId="6" fillId="0" borderId="2" xfId="0" applyNumberFormat="1" applyFont="1" applyBorder="1" applyAlignment="1">
      <alignment horizontal="center" vertical="center" wrapText="1"/>
    </xf>
    <xf numFmtId="0" fontId="26" fillId="0" borderId="2" xfId="0" applyFont="1" applyBorder="1" applyAlignment="1">
      <alignment horizontal="left" vertical="top" wrapText="1"/>
    </xf>
    <xf numFmtId="49" fontId="26" fillId="0" borderId="2" xfId="0" applyNumberFormat="1" applyFont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center" vertical="center" wrapText="1"/>
    </xf>
    <xf numFmtId="0" fontId="24" fillId="0" borderId="0" xfId="0" applyFont="1" applyFill="1" applyAlignment="1">
      <alignment horizontal="center"/>
    </xf>
    <xf numFmtId="0" fontId="26" fillId="0" borderId="2" xfId="0" applyFont="1" applyFill="1" applyBorder="1" applyAlignment="1">
      <alignment horizontal="left" vertical="top" wrapText="1"/>
    </xf>
    <xf numFmtId="2" fontId="26" fillId="0" borderId="2" xfId="0" applyNumberFormat="1" applyFont="1" applyFill="1" applyBorder="1" applyAlignment="1">
      <alignment vertical="top" wrapText="1"/>
    </xf>
    <xf numFmtId="0" fontId="4" fillId="0" borderId="0" xfId="0" applyFont="1" applyFill="1" applyAlignment="1">
      <alignment wrapText="1"/>
    </xf>
    <xf numFmtId="0" fontId="4" fillId="0" borderId="0" xfId="0" applyFont="1" applyAlignment="1">
      <alignment horizontal="right" vertical="top" wrapText="1"/>
    </xf>
    <xf numFmtId="166" fontId="5" fillId="0" borderId="2" xfId="8" applyNumberFormat="1" applyFont="1" applyFill="1" applyBorder="1" applyAlignment="1">
      <alignment horizontal="center" vertical="top"/>
    </xf>
    <xf numFmtId="166" fontId="6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4" fillId="0" borderId="0" xfId="0" applyFont="1" applyAlignment="1">
      <alignment horizontal="right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22" fillId="0" borderId="0" xfId="0" applyFont="1" applyAlignment="1"/>
    <xf numFmtId="166" fontId="5" fillId="0" borderId="2" xfId="0" applyNumberFormat="1" applyFont="1" applyBorder="1" applyAlignment="1">
      <alignment horizontal="center" wrapText="1"/>
    </xf>
    <xf numFmtId="0" fontId="11" fillId="0" borderId="0" xfId="0" applyFont="1"/>
    <xf numFmtId="49" fontId="4" fillId="0" borderId="2" xfId="0" applyNumberFormat="1" applyFont="1" applyBorder="1" applyAlignment="1">
      <alignment horizontal="center" vertical="center"/>
    </xf>
    <xf numFmtId="0" fontId="15" fillId="0" borderId="0" xfId="0" applyFont="1" applyFill="1" applyAlignment="1">
      <alignment horizontal="right" wrapText="1"/>
    </xf>
    <xf numFmtId="0" fontId="6" fillId="0" borderId="2" xfId="0" applyFont="1" applyFill="1" applyBorder="1" applyAlignment="1">
      <alignment horizontal="left" vertical="top" wrapText="1"/>
    </xf>
    <xf numFmtId="166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top" wrapText="1"/>
    </xf>
    <xf numFmtId="0" fontId="7" fillId="2" borderId="0" xfId="0" applyFont="1" applyFill="1"/>
    <xf numFmtId="49" fontId="14" fillId="0" borderId="0" xfId="0" applyNumberFormat="1" applyFont="1" applyFill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left" vertical="top" wrapText="1"/>
    </xf>
    <xf numFmtId="0" fontId="4" fillId="0" borderId="2" xfId="0" applyNumberFormat="1" applyFont="1" applyBorder="1" applyAlignment="1">
      <alignment horizontal="left" wrapText="1"/>
    </xf>
    <xf numFmtId="166" fontId="26" fillId="0" borderId="2" xfId="0" applyNumberFormat="1" applyFont="1" applyFill="1" applyBorder="1" applyAlignment="1">
      <alignment horizontal="center" vertical="center" wrapText="1"/>
    </xf>
    <xf numFmtId="0" fontId="9" fillId="0" borderId="0" xfId="1" applyFont="1" applyAlignment="1"/>
    <xf numFmtId="0" fontId="11" fillId="0" borderId="0" xfId="1" applyFont="1" applyAlignment="1">
      <alignment horizontal="center"/>
    </xf>
    <xf numFmtId="0" fontId="4" fillId="0" borderId="2" xfId="1" applyFont="1" applyBorder="1" applyAlignment="1"/>
    <xf numFmtId="0" fontId="9" fillId="0" borderId="2" xfId="1" applyFont="1" applyBorder="1" applyAlignment="1">
      <alignment wrapText="1"/>
    </xf>
    <xf numFmtId="0" fontId="4" fillId="0" borderId="0" xfId="1" applyFont="1" applyAlignment="1">
      <alignment horizontal="right" wrapText="1"/>
    </xf>
    <xf numFmtId="0" fontId="27" fillId="0" borderId="0" xfId="1" applyFont="1" applyAlignment="1"/>
    <xf numFmtId="0" fontId="9" fillId="0" borderId="0" xfId="1" applyFont="1" applyAlignment="1">
      <alignment horizontal="left"/>
    </xf>
    <xf numFmtId="4" fontId="4" fillId="0" borderId="2" xfId="1" applyNumberFormat="1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0" fontId="9" fillId="0" borderId="2" xfId="1" applyFont="1" applyBorder="1" applyAlignment="1">
      <alignment horizontal="center" wrapText="1"/>
    </xf>
    <xf numFmtId="0" fontId="9" fillId="0" borderId="5" xfId="1" applyFont="1" applyBorder="1" applyAlignment="1">
      <alignment horizontal="center" wrapText="1"/>
    </xf>
    <xf numFmtId="0" fontId="9" fillId="0" borderId="0" xfId="1" applyFont="1" applyAlignment="1">
      <alignment wrapText="1"/>
    </xf>
    <xf numFmtId="0" fontId="5" fillId="0" borderId="0" xfId="1" applyFont="1" applyAlignment="1">
      <alignment horizontal="center" wrapText="1"/>
    </xf>
    <xf numFmtId="0" fontId="4" fillId="0" borderId="2" xfId="1" applyFont="1" applyBorder="1" applyAlignment="1">
      <alignment horizontal="left" wrapText="1"/>
    </xf>
    <xf numFmtId="0" fontId="4" fillId="0" borderId="2" xfId="1" applyFont="1" applyBorder="1" applyAlignment="1">
      <alignment horizontal="center"/>
    </xf>
    <xf numFmtId="166" fontId="4" fillId="0" borderId="2" xfId="1" applyNumberFormat="1" applyFont="1" applyBorder="1" applyAlignment="1">
      <alignment horizontal="center"/>
    </xf>
    <xf numFmtId="0" fontId="4" fillId="0" borderId="2" xfId="1" applyFont="1" applyBorder="1" applyAlignment="1">
      <alignment wrapText="1"/>
    </xf>
    <xf numFmtId="166" fontId="5" fillId="0" borderId="2" xfId="1" applyNumberFormat="1" applyFont="1" applyBorder="1" applyAlignment="1">
      <alignment horizontal="center"/>
    </xf>
    <xf numFmtId="4" fontId="5" fillId="0" borderId="2" xfId="1" applyNumberFormat="1" applyFont="1" applyBorder="1" applyAlignment="1">
      <alignment horizontal="center" wrapText="1"/>
    </xf>
    <xf numFmtId="0" fontId="8" fillId="0" borderId="0" xfId="0" applyFont="1" applyFill="1" applyAlignment="1">
      <alignment horizontal="center" vertical="top" wrapText="1"/>
    </xf>
    <xf numFmtId="0" fontId="22" fillId="0" borderId="0" xfId="0" applyFont="1" applyFill="1" applyAlignment="1"/>
    <xf numFmtId="0" fontId="29" fillId="0" borderId="2" xfId="0" applyFont="1" applyBorder="1" applyAlignment="1">
      <alignment horizontal="left" vertical="top" wrapText="1"/>
    </xf>
    <xf numFmtId="49" fontId="26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center" wrapText="1"/>
    </xf>
    <xf numFmtId="166" fontId="6" fillId="0" borderId="2" xfId="0" applyNumberFormat="1" applyFont="1" applyFill="1" applyBorder="1" applyAlignment="1">
      <alignment horizontal="center" wrapText="1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2" xfId="1" applyFont="1" applyBorder="1" applyAlignment="1">
      <alignment horizontal="left" wrapText="1"/>
    </xf>
    <xf numFmtId="0" fontId="5" fillId="0" borderId="0" xfId="1" applyFont="1" applyAlignment="1">
      <alignment horizontal="center" wrapText="1"/>
    </xf>
    <xf numFmtId="0" fontId="5" fillId="0" borderId="0" xfId="1" applyFont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textRotation="90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5" fillId="0" borderId="2" xfId="1" applyFont="1" applyBorder="1" applyAlignment="1"/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22" fillId="0" borderId="0" xfId="0" applyFont="1" applyAlignment="1"/>
    <xf numFmtId="49" fontId="7" fillId="0" borderId="1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166" fontId="5" fillId="0" borderId="2" xfId="0" applyNumberFormat="1" applyFont="1" applyBorder="1" applyAlignment="1">
      <alignment horizontal="center"/>
    </xf>
    <xf numFmtId="166" fontId="4" fillId="0" borderId="4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22" fillId="0" borderId="0" xfId="0" applyFont="1" applyAlignment="1"/>
    <xf numFmtId="0" fontId="6" fillId="0" borderId="4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wrapText="1"/>
    </xf>
    <xf numFmtId="0" fontId="26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wrapText="1"/>
    </xf>
    <xf numFmtId="49" fontId="5" fillId="3" borderId="2" xfId="0" applyNumberFormat="1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5" fillId="0" borderId="2" xfId="12" applyNumberFormat="1" applyFont="1" applyFill="1" applyBorder="1" applyProtection="1">
      <alignment horizontal="left" wrapText="1"/>
    </xf>
    <xf numFmtId="0" fontId="0" fillId="0" borderId="0" xfId="0" applyFont="1" applyFill="1"/>
    <xf numFmtId="0" fontId="4" fillId="0" borderId="2" xfId="0" applyFont="1" applyFill="1" applyBorder="1" applyAlignment="1">
      <alignment vertical="center" wrapText="1"/>
    </xf>
    <xf numFmtId="0" fontId="4" fillId="0" borderId="2" xfId="12" applyNumberFormat="1" applyFont="1" applyFill="1" applyBorder="1" applyAlignment="1" applyProtection="1">
      <alignment horizontal="center" wrapText="1"/>
    </xf>
    <xf numFmtId="0" fontId="5" fillId="0" borderId="0" xfId="11" applyFont="1" applyAlignment="1">
      <alignment wrapText="1"/>
    </xf>
    <xf numFmtId="49" fontId="5" fillId="3" borderId="12" xfId="11" applyNumberFormat="1" applyFont="1" applyFill="1" applyBorder="1" applyAlignment="1">
      <alignment horizontal="center" vertical="top" wrapText="1"/>
    </xf>
    <xf numFmtId="49" fontId="26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left" wrapText="1"/>
    </xf>
    <xf numFmtId="49" fontId="4" fillId="3" borderId="12" xfId="11" applyNumberFormat="1" applyFont="1" applyFill="1" applyBorder="1" applyAlignment="1">
      <alignment horizontal="center" vertical="top" wrapText="1"/>
    </xf>
    <xf numFmtId="0" fontId="6" fillId="0" borderId="12" xfId="11" applyFont="1" applyFill="1" applyBorder="1" applyAlignment="1">
      <alignment horizontal="left" vertical="top" wrapText="1"/>
    </xf>
    <xf numFmtId="49" fontId="31" fillId="3" borderId="2" xfId="0" applyNumberFormat="1" applyFont="1" applyFill="1" applyBorder="1" applyAlignment="1">
      <alignment horizontal="center" vertical="center" wrapText="1"/>
    </xf>
    <xf numFmtId="166" fontId="4" fillId="3" borderId="5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66" fontId="22" fillId="0" borderId="0" xfId="0" applyNumberFormat="1" applyFont="1" applyFill="1"/>
    <xf numFmtId="0" fontId="4" fillId="0" borderId="4" xfId="0" applyFont="1" applyBorder="1" applyAlignment="1">
      <alignment horizontal="center" vertical="center" wrapText="1"/>
    </xf>
    <xf numFmtId="166" fontId="5" fillId="0" borderId="2" xfId="0" applyNumberFormat="1" applyFont="1" applyFill="1" applyBorder="1" applyAlignment="1">
      <alignment horizontal="center"/>
    </xf>
    <xf numFmtId="49" fontId="5" fillId="3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0" fontId="8" fillId="0" borderId="0" xfId="0" applyFont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166" fontId="24" fillId="0" borderId="0" xfId="0" applyNumberFormat="1" applyFont="1" applyFill="1"/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wrapText="1"/>
    </xf>
    <xf numFmtId="2" fontId="5" fillId="0" borderId="2" xfId="0" applyNumberFormat="1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top" wrapText="1"/>
    </xf>
    <xf numFmtId="2" fontId="4" fillId="0" borderId="2" xfId="0" applyNumberFormat="1" applyFont="1" applyFill="1" applyBorder="1" applyAlignment="1">
      <alignment horizontal="center" vertical="center"/>
    </xf>
    <xf numFmtId="2" fontId="5" fillId="0" borderId="2" xfId="0" applyNumberFormat="1" applyFont="1" applyFill="1" applyBorder="1" applyAlignment="1">
      <alignment horizontal="center" vertical="top" wrapText="1"/>
    </xf>
    <xf numFmtId="2" fontId="4" fillId="3" borderId="2" xfId="0" applyNumberFormat="1" applyFont="1" applyFill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2" fontId="22" fillId="0" borderId="0" xfId="0" applyNumberFormat="1" applyFont="1"/>
    <xf numFmtId="2" fontId="7" fillId="0" borderId="0" xfId="0" applyNumberFormat="1" applyFont="1" applyAlignment="1">
      <alignment horizontal="center" vertical="center"/>
    </xf>
    <xf numFmtId="2" fontId="5" fillId="0" borderId="2" xfId="0" applyNumberFormat="1" applyFont="1" applyFill="1" applyBorder="1" applyAlignment="1">
      <alignment horizontal="center"/>
    </xf>
    <xf numFmtId="2" fontId="4" fillId="0" borderId="2" xfId="0" applyNumberFormat="1" applyFont="1" applyFill="1" applyBorder="1" applyAlignment="1">
      <alignment horizontal="center"/>
    </xf>
    <xf numFmtId="2" fontId="26" fillId="0" borderId="2" xfId="0" applyNumberFormat="1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2" fontId="26" fillId="0" borderId="2" xfId="0" applyNumberFormat="1" applyFont="1" applyFill="1" applyBorder="1" applyAlignment="1">
      <alignment horizontal="center" wrapText="1"/>
    </xf>
    <xf numFmtId="2" fontId="5" fillId="0" borderId="2" xfId="0" applyNumberFormat="1" applyFont="1" applyFill="1" applyBorder="1" applyAlignment="1">
      <alignment horizontal="center" wrapText="1"/>
    </xf>
    <xf numFmtId="2" fontId="6" fillId="0" borderId="2" xfId="0" applyNumberFormat="1" applyFont="1" applyFill="1" applyBorder="1" applyAlignment="1">
      <alignment horizont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vertical="center" wrapText="1"/>
    </xf>
    <xf numFmtId="4" fontId="5" fillId="0" borderId="2" xfId="0" applyNumberFormat="1" applyFon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center"/>
    </xf>
    <xf numFmtId="4" fontId="24" fillId="0" borderId="0" xfId="0" applyNumberFormat="1" applyFont="1" applyFill="1"/>
    <xf numFmtId="4" fontId="6" fillId="0" borderId="2" xfId="0" applyNumberFormat="1" applyFont="1" applyFill="1" applyBorder="1" applyAlignment="1">
      <alignment horizontal="center" wrapText="1"/>
    </xf>
    <xf numFmtId="4" fontId="4" fillId="0" borderId="2" xfId="0" applyNumberFormat="1" applyFont="1" applyFill="1" applyBorder="1" applyAlignment="1">
      <alignment horizontal="center"/>
    </xf>
    <xf numFmtId="4" fontId="4" fillId="0" borderId="2" xfId="0" applyNumberFormat="1" applyFont="1" applyFill="1" applyBorder="1" applyAlignment="1">
      <alignment horizontal="center" vertical="center"/>
    </xf>
    <xf numFmtId="4" fontId="26" fillId="0" borderId="2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wrapText="1"/>
    </xf>
    <xf numFmtId="4" fontId="26" fillId="0" borderId="2" xfId="0" applyNumberFormat="1" applyFont="1" applyFill="1" applyBorder="1" applyAlignment="1">
      <alignment horizontal="center" wrapText="1"/>
    </xf>
    <xf numFmtId="49" fontId="5" fillId="3" borderId="2" xfId="0" applyNumberFormat="1" applyFont="1" applyFill="1" applyBorder="1" applyAlignment="1">
      <alignment horizontal="left" wrapText="1"/>
    </xf>
    <xf numFmtId="4" fontId="5" fillId="0" borderId="2" xfId="0" applyNumberFormat="1" applyFont="1" applyFill="1" applyBorder="1" applyAlignment="1">
      <alignment horizont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26" fillId="0" borderId="2" xfId="0" applyFont="1" applyBorder="1" applyAlignment="1">
      <alignment horizontal="left" vertical="center" wrapText="1"/>
    </xf>
    <xf numFmtId="0" fontId="26" fillId="3" borderId="2" xfId="0" applyFont="1" applyFill="1" applyBorder="1" applyAlignment="1">
      <alignment horizontal="left" vertical="top" wrapText="1"/>
    </xf>
    <xf numFmtId="0" fontId="26" fillId="3" borderId="2" xfId="0" applyFont="1" applyFill="1" applyBorder="1" applyAlignment="1">
      <alignment horizontal="left" vertical="center" wrapText="1"/>
    </xf>
    <xf numFmtId="0" fontId="26" fillId="3" borderId="2" xfId="0" applyFont="1" applyFill="1" applyBorder="1" applyAlignment="1">
      <alignment horizontal="left" vertical="center"/>
    </xf>
    <xf numFmtId="4" fontId="4" fillId="0" borderId="2" xfId="0" applyNumberFormat="1" applyFont="1" applyFill="1" applyBorder="1" applyAlignment="1">
      <alignment horizontal="center" vertical="top" wrapText="1"/>
    </xf>
    <xf numFmtId="4" fontId="5" fillId="0" borderId="2" xfId="0" applyNumberFormat="1" applyFont="1" applyFill="1" applyBorder="1" applyAlignment="1">
      <alignment horizontal="center" vertical="top" wrapText="1"/>
    </xf>
    <xf numFmtId="4" fontId="8" fillId="0" borderId="2" xfId="0" applyNumberFormat="1" applyFont="1" applyFill="1" applyBorder="1" applyAlignment="1">
      <alignment horizontal="center" vertical="top" wrapText="1"/>
    </xf>
    <xf numFmtId="4" fontId="7" fillId="0" borderId="2" xfId="0" applyNumberFormat="1" applyFont="1" applyFill="1" applyBorder="1" applyAlignment="1">
      <alignment horizontal="center" vertical="top" wrapText="1"/>
    </xf>
    <xf numFmtId="4" fontId="26" fillId="0" borderId="2" xfId="0" applyNumberFormat="1" applyFont="1" applyBorder="1" applyAlignment="1">
      <alignment horizontal="center" vertical="top" wrapText="1"/>
    </xf>
    <xf numFmtId="2" fontId="24" fillId="0" borderId="0" xfId="0" applyNumberFormat="1" applyFont="1" applyFill="1" applyAlignment="1">
      <alignment horizontal="center"/>
    </xf>
    <xf numFmtId="2" fontId="22" fillId="0" borderId="0" xfId="0" applyNumberFormat="1" applyFont="1" applyFill="1"/>
    <xf numFmtId="2" fontId="8" fillId="0" borderId="2" xfId="0" applyNumberFormat="1" applyFont="1" applyFill="1" applyBorder="1" applyAlignment="1">
      <alignment horizontal="center" vertical="top" wrapText="1"/>
    </xf>
    <xf numFmtId="2" fontId="7" fillId="0" borderId="2" xfId="0" applyNumberFormat="1" applyFont="1" applyFill="1" applyBorder="1" applyAlignment="1">
      <alignment horizontal="center" vertical="top" wrapText="1"/>
    </xf>
    <xf numFmtId="2" fontId="5" fillId="3" borderId="2" xfId="0" applyNumberFormat="1" applyFont="1" applyFill="1" applyBorder="1" applyAlignment="1">
      <alignment horizontal="center" vertical="center"/>
    </xf>
    <xf numFmtId="2" fontId="14" fillId="0" borderId="0" xfId="0" applyNumberFormat="1" applyFont="1" applyFill="1" applyAlignment="1">
      <alignment horizontal="center" vertical="top" wrapText="1"/>
    </xf>
    <xf numFmtId="2" fontId="7" fillId="0" borderId="0" xfId="0" applyNumberFormat="1" applyFont="1" applyFill="1" applyAlignment="1">
      <alignment horizontal="center" vertical="top" wrapText="1"/>
    </xf>
    <xf numFmtId="2" fontId="10" fillId="0" borderId="0" xfId="0" applyNumberFormat="1" applyFont="1" applyAlignment="1">
      <alignment horizontal="justify" vertical="center" wrapText="1"/>
    </xf>
    <xf numFmtId="0" fontId="4" fillId="0" borderId="0" xfId="0" applyFont="1" applyFill="1" applyAlignment="1">
      <alignment horizontal="left" wrapText="1"/>
    </xf>
    <xf numFmtId="0" fontId="9" fillId="0" borderId="0" xfId="0" applyFont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22" fillId="0" borderId="0" xfId="0" applyFont="1" applyAlignment="1"/>
    <xf numFmtId="0" fontId="4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5" fillId="0" borderId="2" xfId="0" applyFont="1" applyBorder="1" applyAlignment="1">
      <alignment horizontal="center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left" wrapText="1"/>
    </xf>
    <xf numFmtId="0" fontId="5" fillId="0" borderId="2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right"/>
    </xf>
    <xf numFmtId="0" fontId="0" fillId="0" borderId="0" xfId="0" applyAlignment="1"/>
    <xf numFmtId="0" fontId="8" fillId="0" borderId="0" xfId="1" applyFont="1" applyAlignment="1">
      <alignment horizontal="center" wrapText="1"/>
    </xf>
    <xf numFmtId="0" fontId="9" fillId="0" borderId="1" xfId="1" applyFont="1" applyBorder="1" applyAlignment="1">
      <alignment horizontal="right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wrapText="1"/>
    </xf>
    <xf numFmtId="4" fontId="4" fillId="0" borderId="4" xfId="1" applyNumberFormat="1" applyFont="1" applyFill="1" applyBorder="1" applyAlignment="1">
      <alignment horizontal="center" wrapText="1"/>
    </xf>
    <xf numFmtId="4" fontId="4" fillId="0" borderId="6" xfId="1" applyNumberFormat="1" applyFont="1" applyFill="1" applyBorder="1" applyAlignment="1">
      <alignment horizontal="center" wrapText="1"/>
    </xf>
    <xf numFmtId="4" fontId="4" fillId="0" borderId="5" xfId="1" applyNumberFormat="1" applyFont="1" applyFill="1" applyBorder="1" applyAlignment="1">
      <alignment horizontal="center" wrapText="1"/>
    </xf>
    <xf numFmtId="0" fontId="5" fillId="0" borderId="0" xfId="1" applyFont="1" applyAlignment="1">
      <alignment horizontal="center" wrapText="1"/>
    </xf>
    <xf numFmtId="0" fontId="9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top" wrapText="1"/>
    </xf>
    <xf numFmtId="0" fontId="4" fillId="0" borderId="3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</cellXfs>
  <cellStyles count="13">
    <cellStyle name="Excel Built-in Normal" xfId="11"/>
    <cellStyle name="xl73" xfId="12"/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_источники" xfId="5"/>
    <cellStyle name="Тысячи [0]_перечис.11" xfId="6"/>
    <cellStyle name="Тысячи_перечис.11" xfId="7"/>
    <cellStyle name="Финансовый" xfId="8" builtinId="3"/>
    <cellStyle name="Финансовый 2" xfId="9"/>
    <cellStyle name="Финансовый 3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>
    <tabColor rgb="FF00B050"/>
    <pageSetUpPr fitToPage="1"/>
  </sheetPr>
  <dimension ref="A1:C159"/>
  <sheetViews>
    <sheetView view="pageBreakPreview" zoomScale="80" zoomScaleNormal="75" zoomScaleSheetLayoutView="80" workbookViewId="0">
      <selection activeCell="C11" sqref="C11"/>
    </sheetView>
  </sheetViews>
  <sheetFormatPr defaultRowHeight="15.75"/>
  <cols>
    <col min="1" max="1" width="69.5703125" style="1" customWidth="1"/>
    <col min="2" max="2" width="29.5703125" style="1" customWidth="1"/>
    <col min="3" max="3" width="34.42578125" style="2" customWidth="1"/>
    <col min="4" max="16384" width="9.140625" style="1"/>
  </cols>
  <sheetData>
    <row r="1" spans="1:3" ht="131.25" customHeight="1">
      <c r="B1" s="132"/>
      <c r="C1" s="289" t="s">
        <v>402</v>
      </c>
    </row>
    <row r="2" spans="1:3" ht="19.5" customHeight="1">
      <c r="B2" s="132"/>
      <c r="C2" s="86"/>
    </row>
    <row r="3" spans="1:3" ht="46.5" customHeight="1">
      <c r="A3" s="293" t="s">
        <v>361</v>
      </c>
      <c r="B3" s="293"/>
      <c r="C3" s="293"/>
    </row>
    <row r="4" spans="1:3" ht="19.5" customHeight="1">
      <c r="A4" s="140"/>
      <c r="B4" s="140"/>
      <c r="C4" s="140"/>
    </row>
    <row r="5" spans="1:3" ht="19.149999999999999" customHeight="1">
      <c r="B5" s="5"/>
      <c r="C5" s="6" t="s">
        <v>57</v>
      </c>
    </row>
    <row r="6" spans="1:3" s="8" customFormat="1" ht="37.5">
      <c r="A6" s="39"/>
      <c r="B6" s="40" t="s">
        <v>11</v>
      </c>
      <c r="C6" s="41" t="s">
        <v>360</v>
      </c>
    </row>
    <row r="7" spans="1:3" s="8" customFormat="1" ht="18.75">
      <c r="A7" s="74" t="s">
        <v>0</v>
      </c>
      <c r="B7" s="87"/>
      <c r="C7" s="95">
        <v>0</v>
      </c>
    </row>
    <row r="8" spans="1:3" s="8" customFormat="1" ht="18.75">
      <c r="A8" s="76" t="s">
        <v>1</v>
      </c>
      <c r="B8" s="88" t="s">
        <v>64</v>
      </c>
      <c r="C8" s="134"/>
    </row>
    <row r="9" spans="1:3" s="8" customFormat="1" ht="18.75">
      <c r="A9" s="77" t="s">
        <v>2</v>
      </c>
      <c r="B9" s="87"/>
      <c r="C9" s="75"/>
    </row>
    <row r="10" spans="1:3" s="8" customFormat="1" ht="31.5" customHeight="1">
      <c r="A10" s="78" t="s">
        <v>262</v>
      </c>
      <c r="B10" s="89" t="s">
        <v>65</v>
      </c>
      <c r="C10" s="95">
        <v>4990.2700000000004</v>
      </c>
    </row>
    <row r="11" spans="1:3" s="42" customFormat="1" ht="19.5" customHeight="1">
      <c r="A11" s="76" t="s">
        <v>3</v>
      </c>
      <c r="B11" s="88" t="s">
        <v>66</v>
      </c>
      <c r="C11" s="75"/>
    </row>
    <row r="12" spans="1:3" s="8" customFormat="1" ht="31.5">
      <c r="A12" s="79" t="s">
        <v>4</v>
      </c>
      <c r="B12" s="89" t="s">
        <v>74</v>
      </c>
      <c r="C12" s="75"/>
    </row>
    <row r="13" spans="1:3" s="8" customFormat="1" ht="35.25" customHeight="1">
      <c r="A13" s="77" t="s">
        <v>73</v>
      </c>
      <c r="B13" s="89" t="s">
        <v>83</v>
      </c>
      <c r="C13" s="75"/>
    </row>
    <row r="14" spans="1:3" s="8" customFormat="1" ht="31.5">
      <c r="A14" s="77" t="s">
        <v>5</v>
      </c>
      <c r="B14" s="89" t="s">
        <v>75</v>
      </c>
      <c r="C14" s="75"/>
    </row>
    <row r="15" spans="1:3" s="8" customFormat="1" ht="31.5">
      <c r="A15" s="77" t="s">
        <v>12</v>
      </c>
      <c r="B15" s="89" t="s">
        <v>84</v>
      </c>
      <c r="C15" s="75"/>
    </row>
    <row r="16" spans="1:3" s="42" customFormat="1" ht="31.5">
      <c r="A16" s="76" t="s">
        <v>6</v>
      </c>
      <c r="B16" s="88" t="s">
        <v>67</v>
      </c>
      <c r="C16" s="75"/>
    </row>
    <row r="17" spans="1:3" s="8" customFormat="1" ht="31.5">
      <c r="A17" s="77" t="s">
        <v>76</v>
      </c>
      <c r="B17" s="89" t="s">
        <v>85</v>
      </c>
      <c r="C17" s="75"/>
    </row>
    <row r="18" spans="1:3" s="8" customFormat="1" ht="47.25">
      <c r="A18" s="77" t="s">
        <v>77</v>
      </c>
      <c r="B18" s="89" t="s">
        <v>86</v>
      </c>
      <c r="C18" s="75"/>
    </row>
    <row r="19" spans="1:3" s="8" customFormat="1" ht="47.25">
      <c r="A19" s="77" t="s">
        <v>7</v>
      </c>
      <c r="B19" s="89" t="s">
        <v>87</v>
      </c>
      <c r="C19" s="75"/>
    </row>
    <row r="20" spans="1:3" s="8" customFormat="1" ht="47.25">
      <c r="A20" s="77" t="s">
        <v>13</v>
      </c>
      <c r="B20" s="89" t="s">
        <v>88</v>
      </c>
      <c r="C20" s="75"/>
    </row>
    <row r="21" spans="1:3" s="42" customFormat="1" ht="31.5">
      <c r="A21" s="76" t="s">
        <v>10</v>
      </c>
      <c r="B21" s="90" t="s">
        <v>68</v>
      </c>
      <c r="C21" s="75"/>
    </row>
    <row r="22" spans="1:3" s="42" customFormat="1" ht="31.5">
      <c r="A22" s="76" t="s">
        <v>89</v>
      </c>
      <c r="B22" s="90" t="s">
        <v>90</v>
      </c>
      <c r="C22" s="75"/>
    </row>
    <row r="23" spans="1:3" s="8" customFormat="1" ht="31.5">
      <c r="A23" s="77" t="s">
        <v>91</v>
      </c>
      <c r="B23" s="89" t="s">
        <v>92</v>
      </c>
      <c r="C23" s="97"/>
    </row>
    <row r="24" spans="1:3" s="8" customFormat="1" ht="31.5">
      <c r="A24" s="77" t="s">
        <v>93</v>
      </c>
      <c r="B24" s="89" t="s">
        <v>92</v>
      </c>
      <c r="C24" s="97"/>
    </row>
    <row r="25" spans="1:3" s="8" customFormat="1" ht="31.5">
      <c r="A25" s="80" t="s">
        <v>8</v>
      </c>
      <c r="B25" s="91" t="s">
        <v>69</v>
      </c>
      <c r="C25" s="75"/>
    </row>
    <row r="26" spans="1:3" s="8" customFormat="1" ht="31.5">
      <c r="A26" s="81" t="s">
        <v>9</v>
      </c>
      <c r="B26" s="92" t="s">
        <v>94</v>
      </c>
      <c r="C26" s="75"/>
    </row>
    <row r="27" spans="1:3" s="8" customFormat="1" ht="31.5">
      <c r="A27" s="77" t="s">
        <v>14</v>
      </c>
      <c r="B27" s="89" t="s">
        <v>95</v>
      </c>
      <c r="C27" s="75"/>
    </row>
    <row r="28" spans="1:3" s="8" customFormat="1" ht="47.25">
      <c r="A28" s="77" t="s">
        <v>82</v>
      </c>
      <c r="B28" s="89" t="s">
        <v>96</v>
      </c>
      <c r="C28" s="75"/>
    </row>
    <row r="29" spans="1:3" s="8" customFormat="1" ht="31.5">
      <c r="A29" s="82" t="s">
        <v>78</v>
      </c>
      <c r="B29" s="93" t="s">
        <v>79</v>
      </c>
      <c r="C29" s="83"/>
    </row>
    <row r="30" spans="1:3" s="8" customFormat="1" ht="31.5">
      <c r="A30" s="84" t="s">
        <v>80</v>
      </c>
      <c r="B30" s="94" t="s">
        <v>97</v>
      </c>
      <c r="C30" s="85"/>
    </row>
    <row r="31" spans="1:3" s="8" customFormat="1" ht="47.25">
      <c r="A31" s="84" t="s">
        <v>81</v>
      </c>
      <c r="B31" s="94" t="s">
        <v>98</v>
      </c>
      <c r="C31" s="85"/>
    </row>
    <row r="32" spans="1:3" s="8" customFormat="1" ht="18.75">
      <c r="B32" s="43"/>
      <c r="C32" s="44"/>
    </row>
    <row r="33" spans="2:3" s="8" customFormat="1" ht="18.75">
      <c r="B33" s="43"/>
      <c r="C33" s="44"/>
    </row>
    <row r="34" spans="2:3" s="8" customFormat="1" ht="18.75">
      <c r="B34" s="43"/>
      <c r="C34" s="44"/>
    </row>
    <row r="35" spans="2:3" s="8" customFormat="1" ht="18.75">
      <c r="B35" s="43"/>
      <c r="C35" s="44"/>
    </row>
    <row r="36" spans="2:3" s="8" customFormat="1" ht="18.75">
      <c r="B36" s="45"/>
      <c r="C36" s="46"/>
    </row>
    <row r="37" spans="2:3" s="8" customFormat="1" ht="18.75">
      <c r="B37" s="43"/>
      <c r="C37" s="44"/>
    </row>
    <row r="38" spans="2:3" s="8" customFormat="1" ht="18.75">
      <c r="B38" s="43"/>
      <c r="C38" s="44"/>
    </row>
    <row r="39" spans="2:3" s="8" customFormat="1" ht="18.75">
      <c r="B39" s="47"/>
      <c r="C39" s="48"/>
    </row>
    <row r="40" spans="2:3" s="8" customFormat="1" ht="18.75">
      <c r="B40" s="43"/>
      <c r="C40" s="44"/>
    </row>
    <row r="41" spans="2:3" s="8" customFormat="1" ht="18.75">
      <c r="B41" s="43"/>
      <c r="C41" s="44"/>
    </row>
    <row r="42" spans="2:3" s="8" customFormat="1" ht="18.75">
      <c r="B42" s="47"/>
      <c r="C42" s="48"/>
    </row>
    <row r="43" spans="2:3" s="8" customFormat="1" ht="18.75">
      <c r="B43" s="43"/>
      <c r="C43" s="44"/>
    </row>
    <row r="44" spans="2:3" s="8" customFormat="1" ht="18.75">
      <c r="B44" s="43"/>
      <c r="C44" s="44"/>
    </row>
    <row r="45" spans="2:3" s="8" customFormat="1" ht="18.75">
      <c r="B45" s="43"/>
      <c r="C45" s="44"/>
    </row>
    <row r="46" spans="2:3" s="8" customFormat="1" ht="18.75">
      <c r="B46" s="43"/>
      <c r="C46" s="44"/>
    </row>
    <row r="47" spans="2:3" s="8" customFormat="1" ht="18.75">
      <c r="B47" s="49"/>
      <c r="C47" s="50"/>
    </row>
    <row r="48" spans="2:3" s="8" customFormat="1" ht="18.75">
      <c r="B48" s="49"/>
      <c r="C48" s="50"/>
    </row>
    <row r="49" spans="2:3" s="8" customFormat="1" ht="18.75">
      <c r="B49" s="49"/>
      <c r="C49" s="50"/>
    </row>
    <row r="50" spans="2:3" s="8" customFormat="1" ht="18.75">
      <c r="C50" s="51"/>
    </row>
    <row r="51" spans="2:3" s="8" customFormat="1" ht="18.75">
      <c r="C51" s="51"/>
    </row>
    <row r="52" spans="2:3" s="8" customFormat="1" ht="18.75">
      <c r="C52" s="51"/>
    </row>
    <row r="53" spans="2:3" s="8" customFormat="1" ht="18.75">
      <c r="C53" s="51"/>
    </row>
    <row r="54" spans="2:3" s="8" customFormat="1" ht="18.75">
      <c r="C54" s="51"/>
    </row>
    <row r="55" spans="2:3" s="8" customFormat="1" ht="18.75">
      <c r="C55" s="51"/>
    </row>
    <row r="56" spans="2:3" s="8" customFormat="1" ht="18.75">
      <c r="C56" s="51"/>
    </row>
    <row r="57" spans="2:3" s="8" customFormat="1" ht="18.75">
      <c r="C57" s="51"/>
    </row>
    <row r="58" spans="2:3" s="8" customFormat="1" ht="18.75">
      <c r="C58" s="51"/>
    </row>
    <row r="59" spans="2:3" s="8" customFormat="1" ht="18.75">
      <c r="C59" s="51"/>
    </row>
    <row r="60" spans="2:3" s="8" customFormat="1" ht="18.75">
      <c r="C60" s="51"/>
    </row>
    <row r="61" spans="2:3" s="8" customFormat="1" ht="18.75">
      <c r="C61" s="51"/>
    </row>
    <row r="62" spans="2:3" s="8" customFormat="1" ht="18.75">
      <c r="C62" s="51"/>
    </row>
    <row r="63" spans="2:3" s="8" customFormat="1" ht="18.75">
      <c r="C63" s="51"/>
    </row>
    <row r="64" spans="2:3" s="8" customFormat="1" ht="18.75">
      <c r="C64" s="51"/>
    </row>
    <row r="65" spans="3:3" s="8" customFormat="1" ht="18.75">
      <c r="C65" s="51"/>
    </row>
    <row r="66" spans="3:3" s="8" customFormat="1" ht="18.75">
      <c r="C66" s="51"/>
    </row>
    <row r="67" spans="3:3" s="8" customFormat="1" ht="18.75">
      <c r="C67" s="51"/>
    </row>
    <row r="68" spans="3:3" s="8" customFormat="1" ht="18.75">
      <c r="C68" s="51"/>
    </row>
    <row r="69" spans="3:3" s="8" customFormat="1" ht="18.75">
      <c r="C69" s="51"/>
    </row>
    <row r="70" spans="3:3" s="8" customFormat="1" ht="18.75">
      <c r="C70" s="51"/>
    </row>
    <row r="71" spans="3:3" s="8" customFormat="1" ht="18.75">
      <c r="C71" s="51"/>
    </row>
    <row r="72" spans="3:3" s="8" customFormat="1" ht="18.75">
      <c r="C72" s="51"/>
    </row>
    <row r="73" spans="3:3" s="8" customFormat="1" ht="18.75">
      <c r="C73" s="51"/>
    </row>
    <row r="74" spans="3:3" s="8" customFormat="1" ht="18.75">
      <c r="C74" s="51"/>
    </row>
    <row r="75" spans="3:3" s="8" customFormat="1" ht="18.75">
      <c r="C75" s="51"/>
    </row>
    <row r="76" spans="3:3" s="8" customFormat="1" ht="18.75">
      <c r="C76" s="51"/>
    </row>
    <row r="77" spans="3:3" s="8" customFormat="1" ht="18.75">
      <c r="C77" s="51"/>
    </row>
    <row r="78" spans="3:3" s="8" customFormat="1" ht="18.75">
      <c r="C78" s="51"/>
    </row>
    <row r="79" spans="3:3" s="8" customFormat="1" ht="18.75">
      <c r="C79" s="51"/>
    </row>
    <row r="80" spans="3:3" s="8" customFormat="1" ht="18.75">
      <c r="C80" s="51"/>
    </row>
    <row r="81" spans="3:3" s="8" customFormat="1" ht="18.75">
      <c r="C81" s="51"/>
    </row>
    <row r="82" spans="3:3" s="8" customFormat="1" ht="18.75">
      <c r="C82" s="51"/>
    </row>
    <row r="83" spans="3:3" s="8" customFormat="1" ht="18.75">
      <c r="C83" s="51"/>
    </row>
    <row r="84" spans="3:3" s="8" customFormat="1" ht="18.75">
      <c r="C84" s="51"/>
    </row>
    <row r="85" spans="3:3" s="8" customFormat="1" ht="18.75">
      <c r="C85" s="51"/>
    </row>
    <row r="86" spans="3:3" s="8" customFormat="1" ht="18.75">
      <c r="C86" s="51"/>
    </row>
    <row r="87" spans="3:3" s="8" customFormat="1" ht="18.75">
      <c r="C87" s="51"/>
    </row>
    <row r="88" spans="3:3" s="8" customFormat="1" ht="18.75">
      <c r="C88" s="51"/>
    </row>
    <row r="89" spans="3:3" s="8" customFormat="1" ht="18.75">
      <c r="C89" s="51"/>
    </row>
    <row r="90" spans="3:3" s="8" customFormat="1" ht="18.75">
      <c r="C90" s="51"/>
    </row>
    <row r="91" spans="3:3" s="8" customFormat="1" ht="18.75">
      <c r="C91" s="51"/>
    </row>
    <row r="92" spans="3:3" s="8" customFormat="1" ht="18.75">
      <c r="C92" s="51"/>
    </row>
    <row r="93" spans="3:3" s="8" customFormat="1" ht="18.75">
      <c r="C93" s="51"/>
    </row>
    <row r="94" spans="3:3" s="8" customFormat="1" ht="18.75">
      <c r="C94" s="51"/>
    </row>
    <row r="95" spans="3:3" s="8" customFormat="1" ht="18.75">
      <c r="C95" s="51"/>
    </row>
    <row r="96" spans="3:3" s="8" customFormat="1" ht="18.75">
      <c r="C96" s="51"/>
    </row>
    <row r="97" spans="3:3" s="8" customFormat="1" ht="18.75">
      <c r="C97" s="51"/>
    </row>
    <row r="98" spans="3:3" s="8" customFormat="1" ht="18.75">
      <c r="C98" s="51"/>
    </row>
    <row r="99" spans="3:3" s="8" customFormat="1" ht="18.75">
      <c r="C99" s="51"/>
    </row>
    <row r="100" spans="3:3" s="8" customFormat="1" ht="18.75">
      <c r="C100" s="51"/>
    </row>
    <row r="101" spans="3:3" s="8" customFormat="1" ht="18.75">
      <c r="C101" s="51"/>
    </row>
    <row r="102" spans="3:3" s="8" customFormat="1" ht="18.75">
      <c r="C102" s="51"/>
    </row>
    <row r="103" spans="3:3" s="8" customFormat="1" ht="18.75">
      <c r="C103" s="51"/>
    </row>
    <row r="104" spans="3:3" s="8" customFormat="1" ht="18.75">
      <c r="C104" s="51"/>
    </row>
    <row r="105" spans="3:3" s="8" customFormat="1" ht="18.75">
      <c r="C105" s="51"/>
    </row>
    <row r="106" spans="3:3" s="8" customFormat="1" ht="18.75">
      <c r="C106" s="51"/>
    </row>
    <row r="107" spans="3:3" s="8" customFormat="1" ht="18.75">
      <c r="C107" s="51"/>
    </row>
    <row r="108" spans="3:3" s="8" customFormat="1" ht="18.75">
      <c r="C108" s="51"/>
    </row>
    <row r="109" spans="3:3" s="8" customFormat="1" ht="18.75">
      <c r="C109" s="51"/>
    </row>
    <row r="110" spans="3:3" s="8" customFormat="1" ht="18.75">
      <c r="C110" s="51"/>
    </row>
    <row r="111" spans="3:3" s="8" customFormat="1" ht="18.75">
      <c r="C111" s="51"/>
    </row>
    <row r="112" spans="3:3" s="8" customFormat="1" ht="18.75">
      <c r="C112" s="51"/>
    </row>
    <row r="113" spans="3:3" s="8" customFormat="1" ht="18.75">
      <c r="C113" s="51"/>
    </row>
    <row r="114" spans="3:3" s="8" customFormat="1" ht="18.75">
      <c r="C114" s="51"/>
    </row>
    <row r="115" spans="3:3" s="8" customFormat="1" ht="18.75">
      <c r="C115" s="51"/>
    </row>
    <row r="116" spans="3:3" s="8" customFormat="1" ht="18.75">
      <c r="C116" s="51"/>
    </row>
    <row r="117" spans="3:3" s="8" customFormat="1" ht="18.75">
      <c r="C117" s="51"/>
    </row>
    <row r="118" spans="3:3" s="8" customFormat="1" ht="18.75">
      <c r="C118" s="51"/>
    </row>
    <row r="119" spans="3:3" s="8" customFormat="1" ht="18.75">
      <c r="C119" s="51"/>
    </row>
    <row r="120" spans="3:3" s="8" customFormat="1" ht="18.75">
      <c r="C120" s="51"/>
    </row>
    <row r="121" spans="3:3" s="8" customFormat="1" ht="18.75">
      <c r="C121" s="51"/>
    </row>
    <row r="122" spans="3:3" s="8" customFormat="1" ht="18.75">
      <c r="C122" s="51"/>
    </row>
    <row r="123" spans="3:3" s="8" customFormat="1" ht="18.75">
      <c r="C123" s="51"/>
    </row>
    <row r="124" spans="3:3" s="8" customFormat="1" ht="18.75">
      <c r="C124" s="51"/>
    </row>
    <row r="125" spans="3:3" s="8" customFormat="1" ht="18.75">
      <c r="C125" s="51"/>
    </row>
    <row r="126" spans="3:3" s="8" customFormat="1" ht="18.75">
      <c r="C126" s="51"/>
    </row>
    <row r="127" spans="3:3" s="8" customFormat="1" ht="18.75">
      <c r="C127" s="51"/>
    </row>
    <row r="128" spans="3:3" s="8" customFormat="1" ht="18.75">
      <c r="C128" s="51"/>
    </row>
    <row r="129" spans="3:3" s="8" customFormat="1" ht="18.75">
      <c r="C129" s="51"/>
    </row>
    <row r="130" spans="3:3" s="8" customFormat="1" ht="18.75">
      <c r="C130" s="51"/>
    </row>
    <row r="131" spans="3:3" s="8" customFormat="1" ht="18.75">
      <c r="C131" s="51"/>
    </row>
    <row r="132" spans="3:3" s="8" customFormat="1" ht="18.75">
      <c r="C132" s="51"/>
    </row>
    <row r="133" spans="3:3" s="8" customFormat="1" ht="18.75">
      <c r="C133" s="51"/>
    </row>
    <row r="134" spans="3:3" s="8" customFormat="1" ht="18.75">
      <c r="C134" s="51"/>
    </row>
    <row r="135" spans="3:3" s="8" customFormat="1" ht="18.75">
      <c r="C135" s="51"/>
    </row>
    <row r="136" spans="3:3" s="8" customFormat="1" ht="18.75">
      <c r="C136" s="51"/>
    </row>
    <row r="137" spans="3:3" s="8" customFormat="1" ht="18.75">
      <c r="C137" s="51"/>
    </row>
    <row r="138" spans="3:3" s="8" customFormat="1" ht="18.75">
      <c r="C138" s="51"/>
    </row>
    <row r="139" spans="3:3" s="8" customFormat="1" ht="18.75">
      <c r="C139" s="51"/>
    </row>
    <row r="140" spans="3:3" s="8" customFormat="1" ht="18.75">
      <c r="C140" s="51"/>
    </row>
    <row r="141" spans="3:3" s="8" customFormat="1" ht="18.75">
      <c r="C141" s="51"/>
    </row>
    <row r="142" spans="3:3" s="8" customFormat="1" ht="18.75">
      <c r="C142" s="51"/>
    </row>
    <row r="143" spans="3:3" s="8" customFormat="1" ht="18.75">
      <c r="C143" s="51"/>
    </row>
    <row r="144" spans="3:3" s="8" customFormat="1" ht="18.75">
      <c r="C144" s="51"/>
    </row>
    <row r="145" spans="3:3" s="8" customFormat="1" ht="18.75">
      <c r="C145" s="51"/>
    </row>
    <row r="146" spans="3:3" s="8" customFormat="1" ht="18.75">
      <c r="C146" s="51"/>
    </row>
    <row r="147" spans="3:3" s="8" customFormat="1" ht="18.75">
      <c r="C147" s="51"/>
    </row>
    <row r="148" spans="3:3" s="8" customFormat="1" ht="18.75">
      <c r="C148" s="51"/>
    </row>
    <row r="149" spans="3:3" s="8" customFormat="1" ht="18.75">
      <c r="C149" s="51"/>
    </row>
    <row r="150" spans="3:3" s="8" customFormat="1" ht="18.75">
      <c r="C150" s="51"/>
    </row>
    <row r="151" spans="3:3" s="8" customFormat="1" ht="18.75">
      <c r="C151" s="51"/>
    </row>
    <row r="152" spans="3:3" s="8" customFormat="1" ht="18.75">
      <c r="C152" s="51"/>
    </row>
    <row r="153" spans="3:3" s="8" customFormat="1" ht="18.75">
      <c r="C153" s="51"/>
    </row>
    <row r="154" spans="3:3">
      <c r="C154" s="7"/>
    </row>
    <row r="155" spans="3:3">
      <c r="C155" s="7"/>
    </row>
    <row r="156" spans="3:3">
      <c r="C156" s="7"/>
    </row>
    <row r="157" spans="3:3">
      <c r="C157" s="7"/>
    </row>
    <row r="158" spans="3:3">
      <c r="C158" s="7"/>
    </row>
    <row r="159" spans="3:3">
      <c r="C159" s="7"/>
    </row>
  </sheetData>
  <mergeCells count="1">
    <mergeCell ref="A3:C3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6">
    <tabColor rgb="FF00B050"/>
  </sheetPr>
  <dimension ref="A1:H40"/>
  <sheetViews>
    <sheetView view="pageBreakPreview" topLeftCell="A16" zoomScale="86" zoomScaleNormal="75" zoomScaleSheetLayoutView="86" workbookViewId="0">
      <selection activeCell="C29" sqref="C29"/>
    </sheetView>
  </sheetViews>
  <sheetFormatPr defaultRowHeight="12.75"/>
  <cols>
    <col min="1" max="1" width="17.42578125" customWidth="1"/>
    <col min="2" max="2" width="34.28515625" style="19" customWidth="1"/>
    <col min="3" max="3" width="57.85546875" style="20" customWidth="1"/>
    <col min="4" max="4" width="15.28515625" style="20" hidden="1" customWidth="1"/>
    <col min="5" max="5" width="14.85546875" style="20" customWidth="1"/>
    <col min="6" max="6" width="14" style="20" hidden="1" customWidth="1"/>
    <col min="7" max="7" width="17" style="20" customWidth="1"/>
  </cols>
  <sheetData>
    <row r="1" spans="1:7" s="10" customFormat="1" ht="69.75" customHeight="1">
      <c r="B1" s="13"/>
      <c r="C1" s="296" t="s">
        <v>414</v>
      </c>
      <c r="D1" s="296"/>
      <c r="E1" s="296"/>
      <c r="F1" s="296"/>
      <c r="G1" s="297"/>
    </row>
    <row r="2" spans="1:7" s="10" customFormat="1" ht="19.5" customHeight="1">
      <c r="B2" s="13"/>
      <c r="C2" s="290"/>
      <c r="D2" s="14"/>
      <c r="E2" s="14"/>
      <c r="F2" s="133"/>
      <c r="G2" s="133"/>
    </row>
    <row r="3" spans="1:7" s="55" customFormat="1" ht="36" customHeight="1">
      <c r="A3" s="294" t="s">
        <v>362</v>
      </c>
      <c r="B3" s="295"/>
      <c r="C3" s="295"/>
      <c r="D3" s="295"/>
      <c r="E3" s="295"/>
      <c r="F3" s="295"/>
      <c r="G3" s="295"/>
    </row>
    <row r="4" spans="1:7" s="55" customFormat="1" ht="18" customHeight="1">
      <c r="A4" s="141"/>
      <c r="B4" s="142"/>
      <c r="C4" s="142"/>
      <c r="D4" s="197"/>
      <c r="E4" s="206"/>
      <c r="F4" s="206"/>
      <c r="G4" s="142"/>
    </row>
    <row r="5" spans="1:7" s="10" customFormat="1" ht="15.75">
      <c r="A5" s="15"/>
      <c r="B5" s="16"/>
      <c r="C5" s="17"/>
      <c r="D5" s="17"/>
      <c r="E5" s="17"/>
      <c r="F5" s="17"/>
      <c r="G5" s="186" t="s">
        <v>235</v>
      </c>
    </row>
    <row r="6" spans="1:7" s="55" customFormat="1" ht="75">
      <c r="A6" s="36" t="s">
        <v>16</v>
      </c>
      <c r="B6" s="36" t="s">
        <v>17</v>
      </c>
      <c r="C6" s="36" t="s">
        <v>15</v>
      </c>
      <c r="D6" s="36" t="s">
        <v>258</v>
      </c>
      <c r="E6" s="36" t="s">
        <v>259</v>
      </c>
      <c r="F6" s="36" t="s">
        <v>234</v>
      </c>
      <c r="G6" s="36" t="s">
        <v>283</v>
      </c>
    </row>
    <row r="7" spans="1:7" s="18" customFormat="1" ht="15.75">
      <c r="A7" s="107">
        <v>1</v>
      </c>
      <c r="B7" s="107">
        <v>2</v>
      </c>
      <c r="C7" s="107">
        <v>3</v>
      </c>
      <c r="D7" s="107"/>
      <c r="E7" s="107">
        <v>4</v>
      </c>
      <c r="F7" s="107">
        <v>4</v>
      </c>
      <c r="G7" s="107">
        <v>5</v>
      </c>
    </row>
    <row r="8" spans="1:7" s="55" customFormat="1" ht="18.75">
      <c r="A8" s="108" t="s">
        <v>99</v>
      </c>
      <c r="B8" s="105" t="s">
        <v>100</v>
      </c>
      <c r="C8" s="109" t="s">
        <v>101</v>
      </c>
      <c r="D8" s="110">
        <f>D9+D18</f>
        <v>769.1</v>
      </c>
      <c r="E8" s="239">
        <f>E9+E18</f>
        <v>0</v>
      </c>
      <c r="F8" s="239">
        <f>F9+F18</f>
        <v>3724.02</v>
      </c>
      <c r="G8" s="239">
        <f>G9+G18</f>
        <v>3724.02</v>
      </c>
    </row>
    <row r="9" spans="1:7" s="55" customFormat="1" ht="18.75">
      <c r="A9" s="108"/>
      <c r="B9" s="105"/>
      <c r="C9" s="109" t="s">
        <v>102</v>
      </c>
      <c r="D9" s="110">
        <f>D10+D12+D14+D17</f>
        <v>789.1</v>
      </c>
      <c r="E9" s="239">
        <f>E10+E12+E14</f>
        <v>0</v>
      </c>
      <c r="F9" s="239">
        <f>F10+F12+F14+F17</f>
        <v>3697.02</v>
      </c>
      <c r="G9" s="239">
        <f>G10+G12+G14</f>
        <v>3697.02</v>
      </c>
    </row>
    <row r="10" spans="1:7" s="8" customFormat="1" ht="18.75">
      <c r="A10" s="108" t="s">
        <v>99</v>
      </c>
      <c r="B10" s="105" t="s">
        <v>185</v>
      </c>
      <c r="C10" s="109" t="s">
        <v>186</v>
      </c>
      <c r="D10" s="110">
        <f>D11</f>
        <v>28.5</v>
      </c>
      <c r="E10" s="239">
        <f>E11</f>
        <v>0</v>
      </c>
      <c r="F10" s="239">
        <f>F11</f>
        <v>217.02</v>
      </c>
      <c r="G10" s="239">
        <f>G11</f>
        <v>217.02</v>
      </c>
    </row>
    <row r="11" spans="1:7" s="55" customFormat="1" ht="18.75">
      <c r="A11" s="98" t="s">
        <v>103</v>
      </c>
      <c r="B11" s="99" t="s">
        <v>19</v>
      </c>
      <c r="C11" s="100" t="s">
        <v>20</v>
      </c>
      <c r="D11" s="101">
        <v>28.5</v>
      </c>
      <c r="E11" s="240">
        <v>0</v>
      </c>
      <c r="F11" s="240">
        <v>217.02</v>
      </c>
      <c r="G11" s="240">
        <v>217.02</v>
      </c>
    </row>
    <row r="12" spans="1:7" s="55" customFormat="1" ht="18.75">
      <c r="A12" s="102" t="s">
        <v>99</v>
      </c>
      <c r="B12" s="104" t="s">
        <v>21</v>
      </c>
      <c r="C12" s="111" t="s">
        <v>22</v>
      </c>
      <c r="D12" s="112">
        <f>D13</f>
        <v>3.6</v>
      </c>
      <c r="E12" s="241">
        <f>E13</f>
        <v>0</v>
      </c>
      <c r="F12" s="241">
        <f>F13</f>
        <v>0</v>
      </c>
      <c r="G12" s="241">
        <f>G13</f>
        <v>0</v>
      </c>
    </row>
    <row r="13" spans="1:7" s="57" customFormat="1" ht="21" customHeight="1">
      <c r="A13" s="98" t="s">
        <v>103</v>
      </c>
      <c r="B13" s="99" t="s">
        <v>189</v>
      </c>
      <c r="C13" s="100" t="s">
        <v>23</v>
      </c>
      <c r="D13" s="101">
        <v>3.6</v>
      </c>
      <c r="E13" s="240">
        <v>0</v>
      </c>
      <c r="F13" s="240">
        <v>0</v>
      </c>
      <c r="G13" s="240">
        <v>0</v>
      </c>
    </row>
    <row r="14" spans="1:7" s="55" customFormat="1" ht="20.25" customHeight="1">
      <c r="A14" s="102" t="s">
        <v>99</v>
      </c>
      <c r="B14" s="104" t="s">
        <v>24</v>
      </c>
      <c r="C14" s="111" t="s">
        <v>25</v>
      </c>
      <c r="D14" s="112">
        <f>D15+D16</f>
        <v>757</v>
      </c>
      <c r="E14" s="241">
        <f>E15+E16</f>
        <v>0</v>
      </c>
      <c r="F14" s="241">
        <f>F15+F16</f>
        <v>3480</v>
      </c>
      <c r="G14" s="241">
        <f>G15+G16</f>
        <v>3480</v>
      </c>
    </row>
    <row r="15" spans="1:7" s="151" customFormat="1" ht="21.75" customHeight="1">
      <c r="A15" s="98" t="s">
        <v>103</v>
      </c>
      <c r="B15" s="73" t="s">
        <v>187</v>
      </c>
      <c r="C15" s="84" t="s">
        <v>104</v>
      </c>
      <c r="D15" s="101">
        <v>0</v>
      </c>
      <c r="E15" s="242">
        <f>G15-F15</f>
        <v>0</v>
      </c>
      <c r="F15" s="242">
        <v>512</v>
      </c>
      <c r="G15" s="242">
        <v>512</v>
      </c>
    </row>
    <row r="16" spans="1:7" s="151" customFormat="1" ht="21" customHeight="1">
      <c r="A16" s="98" t="s">
        <v>103</v>
      </c>
      <c r="B16" s="73" t="s">
        <v>188</v>
      </c>
      <c r="C16" s="84" t="s">
        <v>105</v>
      </c>
      <c r="D16" s="101">
        <v>757</v>
      </c>
      <c r="E16" s="243">
        <f>G16-F16</f>
        <v>0</v>
      </c>
      <c r="F16" s="243">
        <v>2968</v>
      </c>
      <c r="G16" s="243">
        <f>1948+1020</f>
        <v>2968</v>
      </c>
    </row>
    <row r="17" spans="1:8" s="57" customFormat="1" ht="18.75" hidden="1">
      <c r="A17" s="102" t="s">
        <v>99</v>
      </c>
      <c r="B17" s="103" t="s">
        <v>106</v>
      </c>
      <c r="C17" s="82" t="s">
        <v>107</v>
      </c>
      <c r="D17" s="113">
        <v>0</v>
      </c>
      <c r="E17" s="244"/>
      <c r="F17" s="244"/>
      <c r="G17" s="244"/>
    </row>
    <row r="18" spans="1:8" s="57" customFormat="1" ht="17.25" customHeight="1">
      <c r="A18" s="98"/>
      <c r="B18" s="73"/>
      <c r="C18" s="82" t="s">
        <v>108</v>
      </c>
      <c r="D18" s="113">
        <f>D19+D21</f>
        <v>-20</v>
      </c>
      <c r="E18" s="244">
        <f>E21+E19+E22+E23</f>
        <v>0</v>
      </c>
      <c r="F18" s="244">
        <f>F21+F19+F22+F23</f>
        <v>27</v>
      </c>
      <c r="G18" s="244">
        <f>G21+G19+G22+G23</f>
        <v>27</v>
      </c>
    </row>
    <row r="19" spans="1:8" s="55" customFormat="1" ht="41.25" customHeight="1">
      <c r="A19" s="102" t="s">
        <v>99</v>
      </c>
      <c r="B19" s="104" t="s">
        <v>26</v>
      </c>
      <c r="C19" s="111" t="s">
        <v>27</v>
      </c>
      <c r="D19" s="112">
        <v>-11.7</v>
      </c>
      <c r="E19" s="241">
        <f>G19-F19</f>
        <v>0</v>
      </c>
      <c r="F19" s="241">
        <v>12</v>
      </c>
      <c r="G19" s="241">
        <v>12</v>
      </c>
    </row>
    <row r="20" spans="1:8" s="57" customFormat="1" ht="48" hidden="1">
      <c r="A20" s="98" t="s">
        <v>70</v>
      </c>
      <c r="B20" s="99" t="s">
        <v>219</v>
      </c>
      <c r="C20" s="100" t="s">
        <v>220</v>
      </c>
      <c r="D20" s="101">
        <v>96.57</v>
      </c>
      <c r="E20" s="243">
        <v>-1172.43</v>
      </c>
      <c r="F20" s="243">
        <v>-1172.43</v>
      </c>
      <c r="G20" s="243">
        <v>-1172.43</v>
      </c>
    </row>
    <row r="21" spans="1:8" s="57" customFormat="1" ht="31.5">
      <c r="A21" s="102" t="s">
        <v>99</v>
      </c>
      <c r="B21" s="104" t="s">
        <v>28</v>
      </c>
      <c r="C21" s="109" t="s">
        <v>112</v>
      </c>
      <c r="D21" s="112">
        <v>-8.3000000000000007</v>
      </c>
      <c r="E21" s="241">
        <v>0</v>
      </c>
      <c r="F21" s="241">
        <v>0</v>
      </c>
      <c r="G21" s="241">
        <v>0</v>
      </c>
    </row>
    <row r="22" spans="1:8" s="57" customFormat="1" ht="31.5">
      <c r="A22" s="102" t="s">
        <v>99</v>
      </c>
      <c r="B22" s="184" t="s">
        <v>230</v>
      </c>
      <c r="C22" s="185" t="s">
        <v>231</v>
      </c>
      <c r="D22" s="112">
        <v>0</v>
      </c>
      <c r="E22" s="241">
        <v>0</v>
      </c>
      <c r="F22" s="241">
        <v>0</v>
      </c>
      <c r="G22" s="241">
        <v>0</v>
      </c>
    </row>
    <row r="23" spans="1:8" s="57" customFormat="1" ht="18.75">
      <c r="A23" s="102" t="s">
        <v>99</v>
      </c>
      <c r="B23" s="184" t="s">
        <v>284</v>
      </c>
      <c r="C23" s="185" t="s">
        <v>285</v>
      </c>
      <c r="D23" s="112">
        <v>0</v>
      </c>
      <c r="E23" s="241">
        <f>G23-F23</f>
        <v>0</v>
      </c>
      <c r="F23" s="241">
        <v>15</v>
      </c>
      <c r="G23" s="241">
        <v>15</v>
      </c>
    </row>
    <row r="24" spans="1:8" s="57" customFormat="1" ht="18.75">
      <c r="A24" s="102" t="s">
        <v>99</v>
      </c>
      <c r="B24" s="104" t="s">
        <v>29</v>
      </c>
      <c r="C24" s="111" t="s">
        <v>109</v>
      </c>
      <c r="D24" s="112">
        <f>D25</f>
        <v>35.200000000000003</v>
      </c>
      <c r="E24" s="241">
        <f>E25+E34</f>
        <v>-4110.24</v>
      </c>
      <c r="F24" s="241">
        <f>F25+F34</f>
        <v>3539</v>
      </c>
      <c r="G24" s="241">
        <f>G25+G34</f>
        <v>-571.23999999999978</v>
      </c>
    </row>
    <row r="25" spans="1:8" s="57" customFormat="1" ht="31.5">
      <c r="A25" s="102" t="s">
        <v>99</v>
      </c>
      <c r="B25" s="104" t="s">
        <v>110</v>
      </c>
      <c r="C25" s="82" t="s">
        <v>30</v>
      </c>
      <c r="D25" s="112">
        <f>D26+D28</f>
        <v>35.200000000000003</v>
      </c>
      <c r="E25" s="241">
        <f>E26+E28+E31</f>
        <v>188</v>
      </c>
      <c r="F25" s="241">
        <f>F26+F28+F31</f>
        <v>3539</v>
      </c>
      <c r="G25" s="241">
        <f>G26+G28+G31</f>
        <v>3727</v>
      </c>
    </row>
    <row r="26" spans="1:8" s="57" customFormat="1" ht="31.5">
      <c r="A26" s="102" t="s">
        <v>99</v>
      </c>
      <c r="B26" s="203" t="s">
        <v>268</v>
      </c>
      <c r="C26" s="82" t="s">
        <v>242</v>
      </c>
      <c r="D26" s="112">
        <f>D27</f>
        <v>32.6</v>
      </c>
      <c r="E26" s="241">
        <f>E27</f>
        <v>0</v>
      </c>
      <c r="F26" s="241">
        <f>F27</f>
        <v>2270.4</v>
      </c>
      <c r="G26" s="241">
        <f>G27</f>
        <v>2270.4</v>
      </c>
    </row>
    <row r="27" spans="1:8" s="57" customFormat="1" ht="31.5">
      <c r="A27" s="98" t="s">
        <v>70</v>
      </c>
      <c r="B27" s="99" t="s">
        <v>265</v>
      </c>
      <c r="C27" s="116" t="s">
        <v>241</v>
      </c>
      <c r="D27" s="101">
        <v>32.6</v>
      </c>
      <c r="E27" s="243">
        <f>G27-F27</f>
        <v>0</v>
      </c>
      <c r="F27" s="243">
        <v>2270.4</v>
      </c>
      <c r="G27" s="243">
        <f>544+1726.4</f>
        <v>2270.4</v>
      </c>
      <c r="H27" s="57">
        <f>G27/G25*100</f>
        <v>60.917628119130676</v>
      </c>
    </row>
    <row r="28" spans="1:8" ht="31.5">
      <c r="A28" s="102" t="s">
        <v>99</v>
      </c>
      <c r="B28" s="104" t="s">
        <v>266</v>
      </c>
      <c r="C28" s="82" t="s">
        <v>243</v>
      </c>
      <c r="D28" s="112">
        <f>D30</f>
        <v>2.6</v>
      </c>
      <c r="E28" s="241">
        <f>E30+E29</f>
        <v>13</v>
      </c>
      <c r="F28" s="241">
        <f>F30</f>
        <v>104.1</v>
      </c>
      <c r="G28" s="241">
        <f>G30+G29</f>
        <v>117.1</v>
      </c>
    </row>
    <row r="29" spans="1:8" ht="52.5" customHeight="1">
      <c r="A29" s="102" t="s">
        <v>70</v>
      </c>
      <c r="B29" s="99" t="s">
        <v>407</v>
      </c>
      <c r="C29" s="84" t="s">
        <v>423</v>
      </c>
      <c r="D29" s="112"/>
      <c r="E29" s="243">
        <f>G29-F29</f>
        <v>13</v>
      </c>
      <c r="F29" s="243">
        <v>0</v>
      </c>
      <c r="G29" s="243">
        <v>13</v>
      </c>
    </row>
    <row r="30" spans="1:8" ht="51" customHeight="1">
      <c r="A30" s="98" t="s">
        <v>70</v>
      </c>
      <c r="B30" s="99" t="s">
        <v>267</v>
      </c>
      <c r="C30" s="84" t="s">
        <v>263</v>
      </c>
      <c r="D30" s="101">
        <v>2.6</v>
      </c>
      <c r="E30" s="243">
        <f>G30-F30</f>
        <v>0</v>
      </c>
      <c r="F30" s="241">
        <v>104.1</v>
      </c>
      <c r="G30" s="245">
        <v>104.1</v>
      </c>
      <c r="H30">
        <f>G30/G25*100</f>
        <v>2.7931312047222967</v>
      </c>
    </row>
    <row r="31" spans="1:8" ht="31.5">
      <c r="A31" s="102" t="s">
        <v>99</v>
      </c>
      <c r="B31" s="104" t="s">
        <v>287</v>
      </c>
      <c r="C31" s="82" t="s">
        <v>304</v>
      </c>
      <c r="D31" s="112">
        <f>D32</f>
        <v>2.6</v>
      </c>
      <c r="E31" s="241">
        <f>E32+E33</f>
        <v>175</v>
      </c>
      <c r="F31" s="241">
        <f>F32+F33</f>
        <v>1164.5</v>
      </c>
      <c r="G31" s="241">
        <f>G32+G33</f>
        <v>1339.5</v>
      </c>
      <c r="H31">
        <f>G31/G24*100</f>
        <v>-234.48988166094819</v>
      </c>
    </row>
    <row r="32" spans="1:8" ht="81" customHeight="1">
      <c r="A32" s="98" t="s">
        <v>70</v>
      </c>
      <c r="B32" s="99" t="s">
        <v>269</v>
      </c>
      <c r="C32" s="84" t="s">
        <v>286</v>
      </c>
      <c r="D32" s="101">
        <v>2.6</v>
      </c>
      <c r="E32" s="243">
        <f>G32-F32</f>
        <v>175</v>
      </c>
      <c r="F32" s="241">
        <v>148.69999999999999</v>
      </c>
      <c r="G32" s="245">
        <f>148.7+175</f>
        <v>323.7</v>
      </c>
    </row>
    <row r="33" spans="1:7" ht="45" customHeight="1">
      <c r="A33" s="98" t="s">
        <v>70</v>
      </c>
      <c r="B33" s="190" t="s">
        <v>282</v>
      </c>
      <c r="C33" s="227" t="s">
        <v>305</v>
      </c>
      <c r="D33" s="226">
        <v>0</v>
      </c>
      <c r="E33" s="243">
        <f>G33-F33</f>
        <v>0</v>
      </c>
      <c r="F33" s="241">
        <v>1015.8</v>
      </c>
      <c r="G33" s="245">
        <f>42+36+911.2+26.6</f>
        <v>1015.8000000000001</v>
      </c>
    </row>
    <row r="34" spans="1:7" ht="60" customHeight="1">
      <c r="A34" s="102" t="s">
        <v>99</v>
      </c>
      <c r="B34" s="292" t="s">
        <v>406</v>
      </c>
      <c r="C34" s="291" t="s">
        <v>405</v>
      </c>
      <c r="D34" s="226"/>
      <c r="E34" s="241">
        <f>E35</f>
        <v>-4298.24</v>
      </c>
      <c r="F34" s="241">
        <f>F35</f>
        <v>0</v>
      </c>
      <c r="G34" s="285">
        <f>G35</f>
        <v>-4298.24</v>
      </c>
    </row>
    <row r="35" spans="1:7" ht="45" customHeight="1">
      <c r="A35" s="98" t="s">
        <v>70</v>
      </c>
      <c r="B35" s="190" t="s">
        <v>404</v>
      </c>
      <c r="C35" s="227" t="s">
        <v>403</v>
      </c>
      <c r="D35" s="226"/>
      <c r="E35" s="243">
        <f>G35</f>
        <v>-4298.24</v>
      </c>
      <c r="F35" s="241"/>
      <c r="G35" s="245">
        <v>-4298.24</v>
      </c>
    </row>
    <row r="36" spans="1:7" ht="15.75">
      <c r="A36" s="102"/>
      <c r="B36" s="104"/>
      <c r="C36" s="115" t="s">
        <v>111</v>
      </c>
      <c r="D36" s="112">
        <f>D8+D24</f>
        <v>804.30000000000007</v>
      </c>
      <c r="E36" s="241">
        <f>E8+E24</f>
        <v>-4110.24</v>
      </c>
      <c r="F36" s="241">
        <f>F24+F8</f>
        <v>7263.02</v>
      </c>
      <c r="G36" s="241">
        <f>G24+G8</f>
        <v>3152.78</v>
      </c>
    </row>
    <row r="37" spans="1:7" ht="15">
      <c r="A37" s="9"/>
      <c r="B37" s="23"/>
      <c r="C37" s="106"/>
      <c r="D37" s="106"/>
      <c r="F37" s="288">
        <f>G36-F36</f>
        <v>-4110.24</v>
      </c>
      <c r="G37" s="106"/>
    </row>
    <row r="38" spans="1:7" ht="15">
      <c r="A38" s="9"/>
      <c r="B38" s="23"/>
      <c r="C38" s="106"/>
      <c r="D38" s="106"/>
      <c r="E38" s="106"/>
      <c r="F38" s="106"/>
      <c r="G38" s="106"/>
    </row>
    <row r="39" spans="1:7" ht="15">
      <c r="A39" s="9"/>
      <c r="B39" s="23"/>
      <c r="C39" s="106"/>
      <c r="D39" s="106"/>
      <c r="E39" s="106"/>
      <c r="F39" s="106"/>
      <c r="G39" s="106"/>
    </row>
    <row r="40" spans="1:7" ht="15">
      <c r="A40" s="9"/>
      <c r="B40" s="23"/>
      <c r="C40" s="106"/>
      <c r="D40" s="106"/>
      <c r="E40" s="106"/>
      <c r="F40" s="106"/>
      <c r="G40" s="106"/>
    </row>
  </sheetData>
  <mergeCells count="2">
    <mergeCell ref="A3:G3"/>
    <mergeCell ref="C1:G1"/>
  </mergeCells>
  <phoneticPr fontId="3" type="noConversion"/>
  <pageMargins left="0.98425196850393704" right="0.59055118110236227" top="0.78740157480314965" bottom="0.78740157480314965" header="0.51181102362204722" footer="0.43307086614173229"/>
  <pageSetup paperSize="9" scale="60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0">
    <tabColor rgb="FF00B050"/>
  </sheetPr>
  <dimension ref="A1:E8"/>
  <sheetViews>
    <sheetView view="pageBreakPreview" zoomScale="75" zoomScaleNormal="75" workbookViewId="0">
      <selection activeCell="D8" sqref="D8"/>
    </sheetView>
  </sheetViews>
  <sheetFormatPr defaultRowHeight="12.75"/>
  <cols>
    <col min="1" max="1" width="15.28515625" style="10" customWidth="1"/>
    <col min="2" max="2" width="35.7109375" style="10" customWidth="1"/>
    <col min="3" max="3" width="21.7109375" style="11" customWidth="1"/>
    <col min="4" max="4" width="15.85546875" style="11" customWidth="1"/>
    <col min="5" max="5" width="18.7109375" style="11" customWidth="1"/>
    <col min="6" max="16384" width="9.140625" style="10"/>
  </cols>
  <sheetData>
    <row r="1" spans="1:5" ht="83.25" customHeight="1">
      <c r="C1" s="296" t="s">
        <v>415</v>
      </c>
      <c r="D1" s="296"/>
      <c r="E1" s="305"/>
    </row>
    <row r="2" spans="1:5" ht="19.5" customHeight="1">
      <c r="C2" s="3"/>
      <c r="D2" s="3"/>
      <c r="E2" s="133"/>
    </row>
    <row r="3" spans="1:5" s="52" customFormat="1" ht="57.75" customHeight="1">
      <c r="A3" s="298" t="s">
        <v>363</v>
      </c>
      <c r="B3" s="299"/>
      <c r="C3" s="299"/>
      <c r="D3" s="299"/>
      <c r="E3" s="299"/>
    </row>
    <row r="4" spans="1:5" s="52" customFormat="1" ht="21" customHeight="1">
      <c r="A4" s="136"/>
      <c r="B4" s="137"/>
      <c r="C4" s="137"/>
      <c r="D4" s="199"/>
      <c r="E4" s="137"/>
    </row>
    <row r="5" spans="1:5" s="52" customFormat="1" ht="18.75">
      <c r="A5" s="53"/>
      <c r="C5" s="54"/>
      <c r="D5" s="54"/>
      <c r="E5" s="139" t="s">
        <v>57</v>
      </c>
    </row>
    <row r="6" spans="1:5" s="55" customFormat="1" ht="42.75" customHeight="1">
      <c r="A6" s="36" t="s">
        <v>158</v>
      </c>
      <c r="B6" s="300" t="s">
        <v>159</v>
      </c>
      <c r="C6" s="301"/>
      <c r="D6" s="36" t="s">
        <v>260</v>
      </c>
      <c r="E6" s="236" t="s">
        <v>283</v>
      </c>
    </row>
    <row r="7" spans="1:5" s="37" customFormat="1" ht="36.75" customHeight="1">
      <c r="A7" s="145" t="s">
        <v>120</v>
      </c>
      <c r="B7" s="302" t="s">
        <v>223</v>
      </c>
      <c r="C7" s="303"/>
      <c r="D7" s="211" t="s">
        <v>421</v>
      </c>
      <c r="E7" s="70" t="s">
        <v>420</v>
      </c>
    </row>
    <row r="8" spans="1:5" s="144" customFormat="1" ht="24" customHeight="1">
      <c r="A8" s="119" t="s">
        <v>162</v>
      </c>
      <c r="B8" s="304" t="s">
        <v>163</v>
      </c>
      <c r="C8" s="304"/>
      <c r="D8" s="212" t="str">
        <f>D7</f>
        <v>880,03</v>
      </c>
      <c r="E8" s="212" t="str">
        <f>E7</f>
        <v>8143,05</v>
      </c>
    </row>
  </sheetData>
  <mergeCells count="5">
    <mergeCell ref="A3:E3"/>
    <mergeCell ref="B6:C6"/>
    <mergeCell ref="B7:C7"/>
    <mergeCell ref="B8:C8"/>
    <mergeCell ref="C1:E1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7">
    <pageSetUpPr fitToPage="1"/>
  </sheetPr>
  <dimension ref="A1:G84"/>
  <sheetViews>
    <sheetView view="pageBreakPreview" topLeftCell="A10" zoomScale="75" zoomScaleNormal="75" zoomScaleSheetLayoutView="100" workbookViewId="0">
      <selection activeCell="A41" sqref="A41"/>
    </sheetView>
  </sheetViews>
  <sheetFormatPr defaultRowHeight="12.75"/>
  <cols>
    <col min="1" max="1" width="89" style="22" customWidth="1"/>
    <col min="2" max="2" width="13.7109375" style="12" customWidth="1"/>
    <col min="3" max="3" width="15.5703125" style="12" customWidth="1"/>
    <col min="4" max="4" width="13.7109375" style="12" hidden="1" customWidth="1"/>
    <col min="5" max="5" width="16.28515625" style="21" customWidth="1"/>
    <col min="6" max="6" width="13.5703125" customWidth="1"/>
  </cols>
  <sheetData>
    <row r="1" spans="1:7" ht="96" customHeight="1">
      <c r="B1" s="306" t="s">
        <v>416</v>
      </c>
      <c r="C1" s="306"/>
      <c r="D1" s="306"/>
      <c r="E1" s="297"/>
    </row>
    <row r="2" spans="1:7" ht="17.25" customHeight="1">
      <c r="E2" s="25"/>
    </row>
    <row r="3" spans="1:7" ht="80.25" customHeight="1">
      <c r="A3" s="298" t="s">
        <v>364</v>
      </c>
      <c r="B3" s="298"/>
      <c r="C3" s="298"/>
      <c r="D3" s="298"/>
      <c r="E3" s="298"/>
      <c r="F3" s="24"/>
      <c r="G3" s="4"/>
    </row>
    <row r="4" spans="1:7" ht="18" customHeight="1">
      <c r="A4" s="136"/>
      <c r="B4" s="136"/>
      <c r="C4" s="205"/>
      <c r="D4" s="205"/>
      <c r="E4" s="136"/>
      <c r="F4" s="24"/>
      <c r="G4" s="4"/>
    </row>
    <row r="5" spans="1:7" s="23" customFormat="1" ht="15.75">
      <c r="A5" s="24"/>
      <c r="B5" s="34"/>
      <c r="C5" s="34"/>
      <c r="D5" s="34"/>
      <c r="E5" s="186" t="s">
        <v>235</v>
      </c>
      <c r="F5" s="24"/>
      <c r="G5" s="4"/>
    </row>
    <row r="6" spans="1:7" s="62" customFormat="1" ht="81" customHeight="1">
      <c r="A6" s="36" t="s">
        <v>41</v>
      </c>
      <c r="B6" s="36" t="s">
        <v>59</v>
      </c>
      <c r="C6" s="36" t="s">
        <v>260</v>
      </c>
      <c r="D6" s="36" t="s">
        <v>234</v>
      </c>
      <c r="E6" s="36" t="s">
        <v>365</v>
      </c>
    </row>
    <row r="7" spans="1:7" s="62" customFormat="1" ht="18.75">
      <c r="A7" s="56">
        <v>1</v>
      </c>
      <c r="B7" s="61">
        <v>2</v>
      </c>
      <c r="C7" s="61">
        <v>3</v>
      </c>
      <c r="D7" s="56">
        <v>3</v>
      </c>
      <c r="E7" s="56">
        <v>4</v>
      </c>
    </row>
    <row r="8" spans="1:7" s="96" customFormat="1" ht="18">
      <c r="A8" s="109" t="s">
        <v>40</v>
      </c>
      <c r="B8" s="105" t="s">
        <v>120</v>
      </c>
      <c r="C8" s="246">
        <f>C9+C10+C11+C12+C13</f>
        <v>22</v>
      </c>
      <c r="D8" s="246">
        <f>D9+D10+D11+D13</f>
        <v>1766.27</v>
      </c>
      <c r="E8" s="246">
        <f>SUM(E9+E10+E11+E12+E13)</f>
        <v>1788.27</v>
      </c>
    </row>
    <row r="9" spans="1:7" s="37" customFormat="1" ht="31.5">
      <c r="A9" s="116" t="s">
        <v>39</v>
      </c>
      <c r="B9" s="70" t="s">
        <v>55</v>
      </c>
      <c r="C9" s="247">
        <f>E9-D9</f>
        <v>0</v>
      </c>
      <c r="D9" s="247">
        <v>550.41999999999996</v>
      </c>
      <c r="E9" s="247">
        <v>550.41999999999996</v>
      </c>
    </row>
    <row r="10" spans="1:7" s="37" customFormat="1" ht="47.25">
      <c r="A10" s="116" t="s">
        <v>38</v>
      </c>
      <c r="B10" s="70" t="s">
        <v>48</v>
      </c>
      <c r="C10" s="247">
        <f>E10-D10</f>
        <v>0</v>
      </c>
      <c r="D10" s="247">
        <v>434.42</v>
      </c>
      <c r="E10" s="247">
        <f>392.22+42.2</f>
        <v>434.42</v>
      </c>
    </row>
    <row r="11" spans="1:7" s="37" customFormat="1" ht="18">
      <c r="A11" s="116" t="s">
        <v>37</v>
      </c>
      <c r="B11" s="70" t="s">
        <v>49</v>
      </c>
      <c r="C11" s="247">
        <f>E11-D11</f>
        <v>22</v>
      </c>
      <c r="D11" s="247">
        <v>721.43</v>
      </c>
      <c r="E11" s="247">
        <v>743.43</v>
      </c>
    </row>
    <row r="12" spans="1:7" s="37" customFormat="1" ht="31.5">
      <c r="A12" s="116" t="s">
        <v>294</v>
      </c>
      <c r="B12" s="70" t="s">
        <v>302</v>
      </c>
      <c r="C12" s="247">
        <v>0</v>
      </c>
      <c r="D12" s="247">
        <v>0</v>
      </c>
      <c r="E12" s="247">
        <v>0</v>
      </c>
    </row>
    <row r="13" spans="1:7" s="37" customFormat="1" ht="18">
      <c r="A13" s="116" t="s">
        <v>296</v>
      </c>
      <c r="B13" s="70" t="s">
        <v>301</v>
      </c>
      <c r="C13" s="247">
        <f>E13-D13</f>
        <v>0</v>
      </c>
      <c r="D13" s="247">
        <v>60</v>
      </c>
      <c r="E13" s="247">
        <v>60</v>
      </c>
    </row>
    <row r="14" spans="1:7" s="96" customFormat="1" ht="18">
      <c r="A14" s="109" t="s">
        <v>206</v>
      </c>
      <c r="B14" s="105" t="s">
        <v>121</v>
      </c>
      <c r="C14" s="246">
        <f>C15</f>
        <v>0</v>
      </c>
      <c r="D14" s="246">
        <f>D15</f>
        <v>104.1</v>
      </c>
      <c r="E14" s="246">
        <f>E15</f>
        <v>104.1</v>
      </c>
    </row>
    <row r="15" spans="1:7" s="37" customFormat="1" ht="18">
      <c r="A15" s="116" t="s">
        <v>207</v>
      </c>
      <c r="B15" s="70" t="s">
        <v>210</v>
      </c>
      <c r="C15" s="247">
        <f>E15-D15</f>
        <v>0</v>
      </c>
      <c r="D15" s="247">
        <v>104.1</v>
      </c>
      <c r="E15" s="247">
        <v>104.1</v>
      </c>
    </row>
    <row r="16" spans="1:7" s="96" customFormat="1" ht="30.75" customHeight="1">
      <c r="A16" s="109" t="s">
        <v>36</v>
      </c>
      <c r="B16" s="105" t="s">
        <v>126</v>
      </c>
      <c r="C16" s="246">
        <f>C17+C18+C19</f>
        <v>2</v>
      </c>
      <c r="D16" s="246">
        <f>D17+D18+D19</f>
        <v>615</v>
      </c>
      <c r="E16" s="246">
        <f>E17+E18+E19</f>
        <v>617</v>
      </c>
    </row>
    <row r="17" spans="1:6" s="37" customFormat="1" ht="31.5">
      <c r="A17" s="116" t="s">
        <v>270</v>
      </c>
      <c r="B17" s="70" t="s">
        <v>271</v>
      </c>
      <c r="C17" s="247">
        <f>E17-D17</f>
        <v>0</v>
      </c>
      <c r="D17" s="247">
        <v>10</v>
      </c>
      <c r="E17" s="247">
        <v>10</v>
      </c>
    </row>
    <row r="18" spans="1:6" s="37" customFormat="1" ht="18">
      <c r="A18" s="116" t="s">
        <v>208</v>
      </c>
      <c r="B18" s="70" t="s">
        <v>209</v>
      </c>
      <c r="C18" s="247">
        <f>E18-D18</f>
        <v>2</v>
      </c>
      <c r="D18" s="247">
        <v>554</v>
      </c>
      <c r="E18" s="247">
        <v>556</v>
      </c>
    </row>
    <row r="19" spans="1:6" s="37" customFormat="1" ht="31.5">
      <c r="A19" s="116" t="s">
        <v>272</v>
      </c>
      <c r="B19" s="70" t="s">
        <v>273</v>
      </c>
      <c r="C19" s="247">
        <f>E19-D19</f>
        <v>0</v>
      </c>
      <c r="D19" s="247">
        <v>51</v>
      </c>
      <c r="E19" s="247">
        <f>15+36</f>
        <v>51</v>
      </c>
    </row>
    <row r="20" spans="1:6" s="96" customFormat="1" ht="18">
      <c r="A20" s="109" t="s">
        <v>35</v>
      </c>
      <c r="B20" s="105" t="s">
        <v>123</v>
      </c>
      <c r="C20" s="246">
        <f>C22+C21</f>
        <v>375</v>
      </c>
      <c r="D20" s="246">
        <f>D22</f>
        <v>138</v>
      </c>
      <c r="E20" s="246">
        <f>E22+E21</f>
        <v>513</v>
      </c>
    </row>
    <row r="21" spans="1:6" s="96" customFormat="1" ht="18">
      <c r="A21" s="116" t="s">
        <v>379</v>
      </c>
      <c r="B21" s="70" t="s">
        <v>411</v>
      </c>
      <c r="C21" s="247">
        <f>E21-D21</f>
        <v>175</v>
      </c>
      <c r="D21" s="247">
        <v>0</v>
      </c>
      <c r="E21" s="247">
        <v>175</v>
      </c>
    </row>
    <row r="22" spans="1:6" s="37" customFormat="1" ht="18">
      <c r="A22" s="147" t="s">
        <v>179</v>
      </c>
      <c r="B22" s="70" t="s">
        <v>181</v>
      </c>
      <c r="C22" s="247">
        <f>E22-D22</f>
        <v>200</v>
      </c>
      <c r="D22" s="247">
        <v>138</v>
      </c>
      <c r="E22" s="247">
        <v>338</v>
      </c>
    </row>
    <row r="23" spans="1:6" s="96" customFormat="1" ht="18">
      <c r="A23" s="109" t="s">
        <v>34</v>
      </c>
      <c r="B23" s="105" t="s">
        <v>127</v>
      </c>
      <c r="C23" s="246">
        <f>C24+C25</f>
        <v>56.97999999999999</v>
      </c>
      <c r="D23" s="246">
        <f>D24+D25</f>
        <v>168.7</v>
      </c>
      <c r="E23" s="246">
        <f>E24+E25</f>
        <v>225.67999999999998</v>
      </c>
    </row>
    <row r="24" spans="1:6" s="37" customFormat="1" ht="18">
      <c r="A24" s="116" t="s">
        <v>288</v>
      </c>
      <c r="B24" s="70" t="s">
        <v>303</v>
      </c>
      <c r="C24" s="247">
        <f>E24-D24</f>
        <v>0</v>
      </c>
      <c r="D24" s="247">
        <v>148.69999999999999</v>
      </c>
      <c r="E24" s="247">
        <v>148.69999999999999</v>
      </c>
    </row>
    <row r="25" spans="1:6" s="37" customFormat="1" ht="18">
      <c r="A25" s="116" t="s">
        <v>33</v>
      </c>
      <c r="B25" s="70" t="s">
        <v>50</v>
      </c>
      <c r="C25" s="247">
        <f>E25-D25</f>
        <v>56.97999999999999</v>
      </c>
      <c r="D25" s="247">
        <v>20</v>
      </c>
      <c r="E25" s="247">
        <f>22+54.98</f>
        <v>76.97999999999999</v>
      </c>
    </row>
    <row r="26" spans="1:6" s="96" customFormat="1" ht="18">
      <c r="A26" s="109" t="s">
        <v>56</v>
      </c>
      <c r="B26" s="105" t="s">
        <v>128</v>
      </c>
      <c r="C26" s="246">
        <f>C27</f>
        <v>419.04999999999995</v>
      </c>
      <c r="D26" s="246">
        <f>D27</f>
        <v>1484.89</v>
      </c>
      <c r="E26" s="246">
        <f>E27</f>
        <v>1903.94</v>
      </c>
    </row>
    <row r="27" spans="1:6" s="37" customFormat="1" ht="18">
      <c r="A27" s="116" t="s">
        <v>32</v>
      </c>
      <c r="B27" s="70" t="s">
        <v>51</v>
      </c>
      <c r="C27" s="247">
        <f>E27-D27</f>
        <v>419.04999999999995</v>
      </c>
      <c r="D27" s="247">
        <v>1484.89</v>
      </c>
      <c r="E27" s="247">
        <v>1903.94</v>
      </c>
    </row>
    <row r="28" spans="1:6" s="96" customFormat="1" ht="18">
      <c r="A28" s="109" t="s">
        <v>52</v>
      </c>
      <c r="B28" s="105" t="s">
        <v>129</v>
      </c>
      <c r="C28" s="246">
        <f>C29</f>
        <v>5</v>
      </c>
      <c r="D28" s="246">
        <f>D29</f>
        <v>2986.06</v>
      </c>
      <c r="E28" s="246">
        <f>E29</f>
        <v>2991.06</v>
      </c>
    </row>
    <row r="29" spans="1:6" s="37" customFormat="1" ht="18">
      <c r="A29" s="116" t="s">
        <v>53</v>
      </c>
      <c r="B29" s="70" t="s">
        <v>54</v>
      </c>
      <c r="C29" s="247">
        <f>E29-D29</f>
        <v>5</v>
      </c>
      <c r="D29" s="247">
        <v>2986.06</v>
      </c>
      <c r="E29" s="247">
        <v>2991.06</v>
      </c>
    </row>
    <row r="30" spans="1:6" s="96" customFormat="1" ht="18">
      <c r="A30" s="109" t="s">
        <v>71</v>
      </c>
      <c r="B30" s="105" t="s">
        <v>152</v>
      </c>
      <c r="C30" s="246">
        <f>C31</f>
        <v>0</v>
      </c>
      <c r="D30" s="246">
        <f>D31</f>
        <v>0</v>
      </c>
      <c r="E30" s="246">
        <f>E31</f>
        <v>0</v>
      </c>
    </row>
    <row r="31" spans="1:6" s="37" customFormat="1" ht="18">
      <c r="A31" s="116" t="s">
        <v>155</v>
      </c>
      <c r="B31" s="70" t="s">
        <v>72</v>
      </c>
      <c r="C31" s="247">
        <v>0</v>
      </c>
      <c r="D31" s="247">
        <v>0</v>
      </c>
      <c r="E31" s="247">
        <v>0</v>
      </c>
      <c r="F31" s="248"/>
    </row>
    <row r="32" spans="1:6" s="96" customFormat="1" ht="18">
      <c r="A32" s="118" t="s">
        <v>31</v>
      </c>
      <c r="B32" s="183"/>
      <c r="C32" s="246">
        <f>SUM(C8+C14+C16+C20+C23+C26+C28+C30)</f>
        <v>880.03</v>
      </c>
      <c r="D32" s="246">
        <f>D8+D14+D16+D20+D26+D28+D23</f>
        <v>7263.0199999999995</v>
      </c>
      <c r="E32" s="246">
        <f>E8+E14+E16+E20+E26+E28+E23</f>
        <v>8143.0499999999993</v>
      </c>
    </row>
    <row r="33" spans="1:6" s="37" customFormat="1" ht="18.75">
      <c r="A33" s="58"/>
      <c r="B33" s="59"/>
      <c r="C33" s="59"/>
      <c r="D33" s="59"/>
      <c r="E33" s="249">
        <f>'6'!G36</f>
        <v>3152.78</v>
      </c>
      <c r="F33" s="248"/>
    </row>
    <row r="34" spans="1:6" s="37" customFormat="1" ht="18.75">
      <c r="A34" s="58"/>
      <c r="B34" s="59"/>
      <c r="C34" s="59"/>
      <c r="D34" s="59"/>
      <c r="E34" s="249">
        <f>E33-E32</f>
        <v>-4990.2699999999986</v>
      </c>
    </row>
    <row r="35" spans="1:6" s="37" customFormat="1" ht="18.75">
      <c r="A35" s="58"/>
      <c r="B35" s="59"/>
      <c r="C35" s="59"/>
      <c r="D35" s="59"/>
      <c r="E35" s="60"/>
    </row>
    <row r="36" spans="1:6" s="37" customFormat="1" ht="18.75">
      <c r="A36" s="58"/>
      <c r="B36" s="59"/>
      <c r="C36" s="59"/>
      <c r="D36" s="59"/>
      <c r="E36" s="60"/>
    </row>
    <row r="37" spans="1:6" s="37" customFormat="1" ht="18.75">
      <c r="A37" s="58"/>
      <c r="B37" s="59"/>
      <c r="C37" s="59"/>
      <c r="D37" s="59"/>
      <c r="E37" s="60"/>
    </row>
    <row r="38" spans="1:6" s="37" customFormat="1" ht="18.75">
      <c r="A38" s="58"/>
      <c r="B38" s="59"/>
      <c r="C38" s="59"/>
      <c r="D38" s="59"/>
      <c r="E38" s="60"/>
    </row>
    <row r="39" spans="1:6" s="37" customFormat="1" ht="18.75">
      <c r="A39" s="58"/>
      <c r="B39" s="59"/>
      <c r="C39" s="59"/>
      <c r="D39" s="59"/>
      <c r="E39" s="60"/>
    </row>
    <row r="40" spans="1:6" s="37" customFormat="1" ht="18.75">
      <c r="A40" s="58"/>
      <c r="B40" s="59"/>
      <c r="C40" s="59"/>
      <c r="D40" s="59"/>
      <c r="E40" s="60"/>
    </row>
    <row r="41" spans="1:6" s="37" customFormat="1" ht="18.75">
      <c r="A41" s="58"/>
      <c r="B41" s="59"/>
      <c r="C41" s="59"/>
      <c r="D41" s="59"/>
      <c r="E41" s="60"/>
    </row>
    <row r="42" spans="1:6" s="37" customFormat="1" ht="18.75">
      <c r="A42" s="58"/>
      <c r="B42" s="59"/>
      <c r="C42" s="59"/>
      <c r="D42" s="59"/>
      <c r="E42" s="60"/>
    </row>
    <row r="43" spans="1:6" s="37" customFormat="1" ht="18.75">
      <c r="A43" s="58"/>
      <c r="B43" s="59"/>
      <c r="C43" s="59"/>
      <c r="D43" s="59"/>
      <c r="E43" s="60"/>
    </row>
    <row r="44" spans="1:6" s="37" customFormat="1" ht="18.75">
      <c r="A44" s="58"/>
      <c r="B44" s="59"/>
      <c r="C44" s="59"/>
      <c r="D44" s="59"/>
      <c r="E44" s="60"/>
    </row>
    <row r="45" spans="1:6" s="37" customFormat="1" ht="18.75">
      <c r="A45" s="58"/>
      <c r="B45" s="59"/>
      <c r="C45" s="59"/>
      <c r="D45" s="59"/>
      <c r="E45" s="60"/>
    </row>
    <row r="46" spans="1:6" s="37" customFormat="1" ht="18.75">
      <c r="A46" s="58"/>
      <c r="B46" s="59"/>
      <c r="C46" s="59"/>
      <c r="D46" s="59"/>
      <c r="E46" s="60"/>
    </row>
    <row r="47" spans="1:6" s="37" customFormat="1" ht="18.75">
      <c r="A47" s="58"/>
      <c r="B47" s="59"/>
      <c r="C47" s="59"/>
      <c r="D47" s="59"/>
      <c r="E47" s="60"/>
    </row>
    <row r="48" spans="1:6" s="37" customFormat="1" ht="18.75">
      <c r="A48" s="58"/>
      <c r="B48" s="59"/>
      <c r="C48" s="59"/>
      <c r="D48" s="59"/>
      <c r="E48" s="60"/>
    </row>
    <row r="49" spans="1:5" s="37" customFormat="1" ht="18.75">
      <c r="A49" s="58"/>
      <c r="B49" s="59"/>
      <c r="C49" s="59"/>
      <c r="D49" s="59"/>
      <c r="E49" s="60"/>
    </row>
    <row r="50" spans="1:5" s="37" customFormat="1" ht="18.75">
      <c r="A50" s="58"/>
      <c r="B50" s="59"/>
      <c r="C50" s="59"/>
      <c r="D50" s="59"/>
      <c r="E50" s="60"/>
    </row>
    <row r="51" spans="1:5" s="37" customFormat="1" ht="18.75">
      <c r="A51" s="58"/>
      <c r="B51" s="59"/>
      <c r="C51" s="59"/>
      <c r="D51" s="59"/>
      <c r="E51" s="60"/>
    </row>
    <row r="52" spans="1:5" s="37" customFormat="1" ht="18.75">
      <c r="A52" s="58"/>
      <c r="B52" s="59"/>
      <c r="C52" s="59"/>
      <c r="D52" s="59"/>
      <c r="E52" s="60"/>
    </row>
    <row r="53" spans="1:5" s="37" customFormat="1" ht="18.75">
      <c r="A53" s="58"/>
      <c r="B53" s="59"/>
      <c r="C53" s="59"/>
      <c r="D53" s="59"/>
      <c r="E53" s="60"/>
    </row>
    <row r="54" spans="1:5" s="37" customFormat="1" ht="18.75">
      <c r="A54" s="58"/>
      <c r="B54" s="59"/>
      <c r="C54" s="59"/>
      <c r="D54" s="59"/>
      <c r="E54" s="60"/>
    </row>
    <row r="55" spans="1:5" s="37" customFormat="1" ht="18.75">
      <c r="A55" s="58"/>
      <c r="B55" s="59"/>
      <c r="C55" s="59"/>
      <c r="D55" s="59"/>
      <c r="E55" s="60"/>
    </row>
    <row r="56" spans="1:5" s="37" customFormat="1" ht="18.75">
      <c r="A56" s="58"/>
      <c r="B56" s="59"/>
      <c r="C56" s="59"/>
      <c r="D56" s="59"/>
      <c r="E56" s="60"/>
    </row>
    <row r="57" spans="1:5" s="37" customFormat="1" ht="18.75">
      <c r="A57" s="58"/>
      <c r="B57" s="59"/>
      <c r="C57" s="59"/>
      <c r="D57" s="59"/>
      <c r="E57" s="60"/>
    </row>
    <row r="58" spans="1:5" s="37" customFormat="1" ht="18.75">
      <c r="A58" s="58"/>
      <c r="B58" s="59"/>
      <c r="C58" s="59"/>
      <c r="D58" s="59"/>
      <c r="E58" s="60"/>
    </row>
    <row r="59" spans="1:5" s="37" customFormat="1" ht="18.75">
      <c r="A59" s="58"/>
      <c r="B59" s="59"/>
      <c r="C59" s="59"/>
      <c r="D59" s="59"/>
      <c r="E59" s="60"/>
    </row>
    <row r="60" spans="1:5" ht="18.75">
      <c r="B60" s="35"/>
      <c r="C60" s="59"/>
      <c r="D60" s="59"/>
    </row>
    <row r="61" spans="1:5" ht="18.75">
      <c r="B61" s="35"/>
      <c r="C61" s="59"/>
      <c r="D61" s="59"/>
    </row>
    <row r="62" spans="1:5">
      <c r="B62" s="35"/>
      <c r="C62" s="35"/>
      <c r="D62" s="35"/>
    </row>
    <row r="63" spans="1:5">
      <c r="B63" s="35"/>
      <c r="C63" s="35"/>
      <c r="D63" s="35"/>
    </row>
    <row r="64" spans="1:5">
      <c r="B64" s="35"/>
      <c r="C64" s="35"/>
      <c r="D64" s="35"/>
    </row>
    <row r="65" spans="2:4">
      <c r="B65" s="35"/>
      <c r="C65" s="35"/>
      <c r="D65" s="35"/>
    </row>
    <row r="66" spans="2:4">
      <c r="B66" s="35"/>
      <c r="C66" s="35"/>
      <c r="D66" s="35"/>
    </row>
    <row r="67" spans="2:4">
      <c r="B67" s="35"/>
      <c r="C67" s="35"/>
      <c r="D67" s="35"/>
    </row>
    <row r="68" spans="2:4">
      <c r="B68" s="35"/>
      <c r="C68" s="35"/>
      <c r="D68" s="35"/>
    </row>
    <row r="69" spans="2:4">
      <c r="B69" s="35"/>
      <c r="C69" s="35"/>
      <c r="D69" s="35"/>
    </row>
    <row r="70" spans="2:4">
      <c r="B70" s="35"/>
      <c r="C70" s="35"/>
      <c r="D70" s="35"/>
    </row>
    <row r="71" spans="2:4">
      <c r="B71" s="35"/>
      <c r="C71" s="35"/>
      <c r="D71" s="35"/>
    </row>
    <row r="72" spans="2:4">
      <c r="B72" s="35"/>
      <c r="C72" s="35"/>
      <c r="D72" s="35"/>
    </row>
    <row r="73" spans="2:4">
      <c r="B73" s="35"/>
      <c r="C73" s="35"/>
      <c r="D73" s="35"/>
    </row>
    <row r="74" spans="2:4">
      <c r="B74" s="35"/>
      <c r="C74" s="35"/>
      <c r="D74" s="35"/>
    </row>
    <row r="75" spans="2:4">
      <c r="B75" s="35"/>
      <c r="C75" s="35"/>
      <c r="D75" s="35"/>
    </row>
    <row r="76" spans="2:4">
      <c r="B76" s="35"/>
      <c r="C76" s="35"/>
      <c r="D76" s="35"/>
    </row>
    <row r="77" spans="2:4">
      <c r="B77" s="35"/>
      <c r="C77" s="35"/>
      <c r="D77" s="35"/>
    </row>
    <row r="78" spans="2:4">
      <c r="B78" s="35"/>
      <c r="C78" s="35"/>
      <c r="D78" s="35"/>
    </row>
    <row r="79" spans="2:4">
      <c r="B79" s="35"/>
      <c r="C79" s="35"/>
      <c r="D79" s="35"/>
    </row>
    <row r="80" spans="2:4">
      <c r="B80" s="35"/>
      <c r="C80" s="35"/>
      <c r="D80" s="35"/>
    </row>
    <row r="81" spans="2:4">
      <c r="B81" s="35"/>
      <c r="C81" s="35"/>
      <c r="D81" s="35"/>
    </row>
    <row r="82" spans="2:4">
      <c r="B82" s="35"/>
      <c r="C82" s="35"/>
      <c r="D82" s="35"/>
    </row>
    <row r="83" spans="2:4">
      <c r="C83" s="35"/>
      <c r="D83" s="35"/>
    </row>
    <row r="84" spans="2:4">
      <c r="C84" s="35"/>
      <c r="D84" s="35"/>
    </row>
  </sheetData>
  <mergeCells count="2">
    <mergeCell ref="A3:E3"/>
    <mergeCell ref="B1:E1"/>
  </mergeCells>
  <phoneticPr fontId="3" type="noConversion"/>
  <pageMargins left="0.98425196850393704" right="0.59055118110236227" top="0.78740157480314965" bottom="0.78740157480314965" header="0.27559055118110237" footer="0.27559055118110237"/>
  <pageSetup paperSize="9" scale="64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P149"/>
  <sheetViews>
    <sheetView view="pageBreakPreview" topLeftCell="A119" zoomScale="75" zoomScaleNormal="75" workbookViewId="0">
      <selection activeCell="H115" sqref="H115"/>
    </sheetView>
  </sheetViews>
  <sheetFormatPr defaultColWidth="3.5703125" defaultRowHeight="12.75"/>
  <cols>
    <col min="1" max="1" width="7.7109375" style="26" customWidth="1"/>
    <col min="2" max="2" width="95.7109375" style="27" customWidth="1"/>
    <col min="3" max="3" width="8.5703125" style="28" customWidth="1"/>
    <col min="4" max="4" width="8.42578125" style="28" customWidth="1"/>
    <col min="5" max="5" width="14.7109375" style="28" customWidth="1"/>
    <col min="6" max="6" width="12.42578125" style="28" customWidth="1"/>
    <col min="7" max="7" width="12.42578125" style="152" hidden="1" customWidth="1"/>
    <col min="8" max="8" width="14.7109375" style="28" customWidth="1"/>
    <col min="9" max="9" width="13.85546875" style="28" hidden="1" customWidth="1"/>
    <col min="10" max="10" width="13.85546875" style="152" customWidth="1"/>
    <col min="11" max="11" width="16.7109375" style="29" customWidth="1"/>
    <col min="12" max="12" width="14.140625" style="29" customWidth="1"/>
    <col min="13" max="13" width="9.140625" style="29" customWidth="1"/>
    <col min="14" max="14" width="13.5703125" style="29" customWidth="1"/>
    <col min="15" max="15" width="9.140625" style="29" customWidth="1"/>
    <col min="16" max="16" width="23.85546875" style="29" customWidth="1"/>
    <col min="17" max="20" width="9.140625" style="29" customWidth="1"/>
    <col min="21" max="21" width="4" style="29" customWidth="1"/>
    <col min="22" max="255" width="9.140625" style="29" customWidth="1"/>
    <col min="256" max="16384" width="3.5703125" style="29"/>
  </cols>
  <sheetData>
    <row r="1" spans="1:14" ht="75" customHeight="1">
      <c r="E1" s="306" t="s">
        <v>417</v>
      </c>
      <c r="F1" s="306"/>
      <c r="G1" s="306"/>
      <c r="H1" s="306"/>
      <c r="I1" s="306"/>
      <c r="J1" s="306"/>
    </row>
    <row r="2" spans="1:14" ht="15.75" customHeight="1">
      <c r="F2" s="30"/>
      <c r="G2" s="146"/>
      <c r="I2" s="30"/>
      <c r="J2" s="146"/>
    </row>
    <row r="3" spans="1:14" s="55" customFormat="1" ht="75" customHeight="1">
      <c r="A3" s="298" t="s">
        <v>366</v>
      </c>
      <c r="B3" s="298"/>
      <c r="C3" s="298"/>
      <c r="D3" s="298"/>
      <c r="E3" s="298"/>
      <c r="F3" s="298"/>
      <c r="G3" s="298"/>
      <c r="H3" s="298"/>
      <c r="I3" s="298"/>
      <c r="J3" s="295"/>
    </row>
    <row r="4" spans="1:14" s="55" customFormat="1" ht="21" customHeight="1">
      <c r="A4" s="237"/>
      <c r="B4" s="237"/>
      <c r="C4" s="237"/>
      <c r="D4" s="237"/>
      <c r="E4" s="237"/>
      <c r="F4" s="237"/>
      <c r="G4" s="175"/>
      <c r="H4" s="237"/>
      <c r="I4" s="237"/>
      <c r="J4" s="176"/>
    </row>
    <row r="5" spans="1:14" s="33" customFormat="1" ht="15.75" customHeight="1">
      <c r="A5" s="31"/>
      <c r="B5" s="31"/>
      <c r="C5" s="31"/>
      <c r="D5" s="31"/>
      <c r="E5" s="32"/>
      <c r="F5" s="308" t="s">
        <v>57</v>
      </c>
      <c r="G5" s="308"/>
      <c r="H5" s="308"/>
      <c r="I5" s="308"/>
      <c r="J5" s="308"/>
    </row>
    <row r="6" spans="1:14" s="63" customFormat="1" ht="80.25" customHeight="1">
      <c r="A6" s="40" t="s">
        <v>42</v>
      </c>
      <c r="B6" s="40" t="s">
        <v>43</v>
      </c>
      <c r="C6" s="191" t="s">
        <v>60</v>
      </c>
      <c r="D6" s="191" t="s">
        <v>61</v>
      </c>
      <c r="E6" s="192" t="s">
        <v>62</v>
      </c>
      <c r="F6" s="192" t="s">
        <v>63</v>
      </c>
      <c r="G6" s="192" t="s">
        <v>18</v>
      </c>
      <c r="H6" s="36" t="s">
        <v>261</v>
      </c>
      <c r="I6" s="40" t="s">
        <v>234</v>
      </c>
      <c r="J6" s="40" t="s">
        <v>283</v>
      </c>
    </row>
    <row r="7" spans="1:14" s="72" customFormat="1" ht="18.75">
      <c r="A7" s="120">
        <v>1</v>
      </c>
      <c r="B7" s="120">
        <v>2</v>
      </c>
      <c r="C7" s="121" t="s">
        <v>44</v>
      </c>
      <c r="D7" s="121" t="s">
        <v>45</v>
      </c>
      <c r="E7" s="121" t="s">
        <v>46</v>
      </c>
      <c r="F7" s="121" t="s">
        <v>47</v>
      </c>
      <c r="G7" s="121" t="s">
        <v>47</v>
      </c>
      <c r="H7" s="198" t="s">
        <v>368</v>
      </c>
      <c r="I7" s="120">
        <v>7</v>
      </c>
      <c r="J7" s="120">
        <v>8</v>
      </c>
    </row>
    <row r="8" spans="1:14" s="64" customFormat="1" ht="18">
      <c r="A8" s="108" t="s">
        <v>135</v>
      </c>
      <c r="B8" s="122" t="s">
        <v>113</v>
      </c>
      <c r="C8" s="108" t="s">
        <v>120</v>
      </c>
      <c r="D8" s="108"/>
      <c r="E8" s="108"/>
      <c r="F8" s="105"/>
      <c r="G8" s="112" t="e">
        <f>G9+G14+G40</f>
        <v>#REF!</v>
      </c>
      <c r="H8" s="259">
        <f>H9+H14+H40+H58+H61</f>
        <v>22</v>
      </c>
      <c r="I8" s="259">
        <f>I9+I14+I40+I58+I61</f>
        <v>1766.27</v>
      </c>
      <c r="J8" s="259">
        <f>J9+J14+J40+J58+J61</f>
        <v>1788.27</v>
      </c>
    </row>
    <row r="9" spans="1:14" s="64" customFormat="1" ht="31.5">
      <c r="A9" s="108" t="s">
        <v>58</v>
      </c>
      <c r="B9" s="122" t="s">
        <v>114</v>
      </c>
      <c r="C9" s="105" t="s">
        <v>120</v>
      </c>
      <c r="D9" s="105" t="s">
        <v>121</v>
      </c>
      <c r="E9" s="105"/>
      <c r="F9" s="105"/>
      <c r="G9" s="112">
        <f>G10</f>
        <v>0</v>
      </c>
      <c r="H9" s="259">
        <f>H10</f>
        <v>0</v>
      </c>
      <c r="I9" s="259">
        <f>I10</f>
        <v>550.41999999999996</v>
      </c>
      <c r="J9" s="259">
        <f>J10</f>
        <v>550.42000000000007</v>
      </c>
    </row>
    <row r="10" spans="1:14" s="64" customFormat="1" ht="18">
      <c r="A10" s="71"/>
      <c r="B10" s="258" t="s">
        <v>132</v>
      </c>
      <c r="C10" s="212" t="s">
        <v>120</v>
      </c>
      <c r="D10" s="212" t="s">
        <v>121</v>
      </c>
      <c r="E10" s="105" t="s">
        <v>310</v>
      </c>
      <c r="F10" s="212"/>
      <c r="G10" s="230">
        <f>G11+G13+G12</f>
        <v>0</v>
      </c>
      <c r="H10" s="260">
        <f>H11+H13+H12</f>
        <v>0</v>
      </c>
      <c r="I10" s="260">
        <f>I11+I12+I13</f>
        <v>550.41999999999996</v>
      </c>
      <c r="J10" s="260">
        <f>J11+J13+J12</f>
        <v>550.42000000000007</v>
      </c>
      <c r="L10" s="261"/>
    </row>
    <row r="11" spans="1:14" s="64" customFormat="1" ht="18">
      <c r="A11" s="71"/>
      <c r="B11" s="180" t="s">
        <v>190</v>
      </c>
      <c r="C11" s="117" t="s">
        <v>120</v>
      </c>
      <c r="D11" s="117" t="s">
        <v>121</v>
      </c>
      <c r="E11" s="70" t="s">
        <v>312</v>
      </c>
      <c r="F11" s="181" t="s">
        <v>122</v>
      </c>
      <c r="G11" s="182">
        <v>0</v>
      </c>
      <c r="H11" s="262">
        <f>J11-I11</f>
        <v>0</v>
      </c>
      <c r="I11" s="263">
        <v>393.05</v>
      </c>
      <c r="J11" s="263">
        <v>393.05</v>
      </c>
      <c r="L11" s="261"/>
    </row>
    <row r="12" spans="1:14" s="64" customFormat="1" ht="31.5">
      <c r="A12" s="71"/>
      <c r="B12" s="180" t="s">
        <v>213</v>
      </c>
      <c r="C12" s="117" t="s">
        <v>120</v>
      </c>
      <c r="D12" s="117" t="s">
        <v>121</v>
      </c>
      <c r="E12" s="70" t="s">
        <v>313</v>
      </c>
      <c r="F12" s="181" t="s">
        <v>211</v>
      </c>
      <c r="G12" s="182">
        <v>0</v>
      </c>
      <c r="H12" s="262">
        <f t="shared" ref="H12:H13" si="0">J12-I12</f>
        <v>0</v>
      </c>
      <c r="I12" s="263">
        <v>29.7</v>
      </c>
      <c r="J12" s="263">
        <v>29.7</v>
      </c>
      <c r="N12" s="235"/>
    </row>
    <row r="13" spans="1:14" s="64" customFormat="1" ht="31.5">
      <c r="A13" s="71"/>
      <c r="B13" s="180" t="s">
        <v>191</v>
      </c>
      <c r="C13" s="70" t="s">
        <v>120</v>
      </c>
      <c r="D13" s="70" t="s">
        <v>121</v>
      </c>
      <c r="E13" s="70" t="s">
        <v>312</v>
      </c>
      <c r="F13" s="149" t="s">
        <v>182</v>
      </c>
      <c r="G13" s="148">
        <v>0</v>
      </c>
      <c r="H13" s="262">
        <f t="shared" si="0"/>
        <v>0</v>
      </c>
      <c r="I13" s="264">
        <v>127.67</v>
      </c>
      <c r="J13" s="264">
        <v>127.67</v>
      </c>
      <c r="K13" s="261">
        <f>J11+J13</f>
        <v>520.72</v>
      </c>
    </row>
    <row r="14" spans="1:14" s="64" customFormat="1" ht="47.25">
      <c r="A14" s="108" t="s">
        <v>136</v>
      </c>
      <c r="B14" s="109" t="s">
        <v>38</v>
      </c>
      <c r="C14" s="105" t="s">
        <v>120</v>
      </c>
      <c r="D14" s="105" t="s">
        <v>123</v>
      </c>
      <c r="E14" s="105"/>
      <c r="F14" s="105"/>
      <c r="G14" s="112">
        <f>G16</f>
        <v>0</v>
      </c>
      <c r="H14" s="259">
        <f>H16</f>
        <v>0</v>
      </c>
      <c r="I14" s="259">
        <f>I16+I23</f>
        <v>434.41999999999996</v>
      </c>
      <c r="J14" s="259">
        <f>J16</f>
        <v>434.41999999999996</v>
      </c>
    </row>
    <row r="15" spans="1:14" s="64" customFormat="1" ht="18" hidden="1" customHeight="1">
      <c r="A15" s="108"/>
      <c r="B15" s="124" t="s">
        <v>167</v>
      </c>
      <c r="C15" s="70" t="s">
        <v>120</v>
      </c>
      <c r="D15" s="70" t="s">
        <v>123</v>
      </c>
      <c r="E15" s="70" t="s">
        <v>133</v>
      </c>
      <c r="F15" s="125" t="s">
        <v>168</v>
      </c>
      <c r="G15" s="135"/>
      <c r="H15" s="264">
        <v>0</v>
      </c>
      <c r="I15" s="264">
        <v>0</v>
      </c>
      <c r="J15" s="264">
        <v>0</v>
      </c>
    </row>
    <row r="16" spans="1:14" s="65" customFormat="1" ht="18">
      <c r="A16" s="69"/>
      <c r="B16" s="122" t="s">
        <v>156</v>
      </c>
      <c r="C16" s="105" t="s">
        <v>120</v>
      </c>
      <c r="D16" s="105" t="s">
        <v>123</v>
      </c>
      <c r="E16" s="105" t="s">
        <v>318</v>
      </c>
      <c r="F16" s="178"/>
      <c r="G16" s="155">
        <f>G18+G26</f>
        <v>0</v>
      </c>
      <c r="H16" s="265">
        <f>H18+H23+H26</f>
        <v>0</v>
      </c>
      <c r="I16" s="265">
        <f>I18+I26</f>
        <v>392.21999999999997</v>
      </c>
      <c r="J16" s="265">
        <f>J18+J23+J26</f>
        <v>434.41999999999996</v>
      </c>
    </row>
    <row r="17" spans="1:11" s="64" customFormat="1" ht="31.5" hidden="1" customHeight="1">
      <c r="A17" s="71"/>
      <c r="B17" s="130" t="s">
        <v>169</v>
      </c>
      <c r="C17" s="70" t="s">
        <v>120</v>
      </c>
      <c r="D17" s="70" t="s">
        <v>123</v>
      </c>
      <c r="E17" s="70" t="s">
        <v>170</v>
      </c>
      <c r="F17" s="149"/>
      <c r="G17" s="148"/>
      <c r="H17" s="266"/>
      <c r="I17" s="266"/>
      <c r="J17" s="266"/>
    </row>
    <row r="18" spans="1:11" s="64" customFormat="1" ht="38.25" customHeight="1">
      <c r="A18" s="71"/>
      <c r="B18" s="130" t="s">
        <v>169</v>
      </c>
      <c r="C18" s="105" t="s">
        <v>120</v>
      </c>
      <c r="D18" s="105" t="s">
        <v>123</v>
      </c>
      <c r="E18" s="105" t="s">
        <v>311</v>
      </c>
      <c r="F18" s="178"/>
      <c r="G18" s="155">
        <f>G19+G21</f>
        <v>0</v>
      </c>
      <c r="H18" s="265">
        <f>H19+H20+H21</f>
        <v>0</v>
      </c>
      <c r="I18" s="265">
        <f>I19+I20+I21</f>
        <v>250.64</v>
      </c>
      <c r="J18" s="265">
        <f>J19+J20+J21</f>
        <v>250.64</v>
      </c>
    </row>
    <row r="19" spans="1:11" s="64" customFormat="1" ht="18">
      <c r="A19" s="71"/>
      <c r="B19" s="147" t="s">
        <v>190</v>
      </c>
      <c r="C19" s="70" t="s">
        <v>120</v>
      </c>
      <c r="D19" s="70" t="s">
        <v>123</v>
      </c>
      <c r="E19" s="70" t="s">
        <v>314</v>
      </c>
      <c r="F19" s="149" t="s">
        <v>122</v>
      </c>
      <c r="G19" s="148">
        <v>0</v>
      </c>
      <c r="H19" s="264">
        <f>J19-I19</f>
        <v>0</v>
      </c>
      <c r="I19" s="264">
        <v>173.44</v>
      </c>
      <c r="J19" s="264">
        <v>173.44</v>
      </c>
      <c r="K19" s="261">
        <f>J19+J21</f>
        <v>231.57999999999998</v>
      </c>
    </row>
    <row r="20" spans="1:11" s="64" customFormat="1" ht="31.5">
      <c r="A20" s="71"/>
      <c r="B20" s="147" t="s">
        <v>213</v>
      </c>
      <c r="C20" s="70" t="s">
        <v>120</v>
      </c>
      <c r="D20" s="70" t="s">
        <v>123</v>
      </c>
      <c r="E20" s="70" t="s">
        <v>315</v>
      </c>
      <c r="F20" s="149" t="s">
        <v>211</v>
      </c>
      <c r="G20" s="148">
        <v>0</v>
      </c>
      <c r="H20" s="264">
        <f t="shared" ref="H20:H21" si="1">J20-I20</f>
        <v>0</v>
      </c>
      <c r="I20" s="264">
        <v>19.059999999999999</v>
      </c>
      <c r="J20" s="264">
        <v>19.059999999999999</v>
      </c>
    </row>
    <row r="21" spans="1:11" s="64" customFormat="1" ht="31.5">
      <c r="A21" s="71"/>
      <c r="B21" s="147" t="s">
        <v>191</v>
      </c>
      <c r="C21" s="70" t="s">
        <v>120</v>
      </c>
      <c r="D21" s="70" t="s">
        <v>123</v>
      </c>
      <c r="E21" s="70" t="s">
        <v>314</v>
      </c>
      <c r="F21" s="149" t="s">
        <v>182</v>
      </c>
      <c r="G21" s="148">
        <v>0</v>
      </c>
      <c r="H21" s="264">
        <f t="shared" si="1"/>
        <v>0</v>
      </c>
      <c r="I21" s="264">
        <v>58.14</v>
      </c>
      <c r="J21" s="264">
        <v>58.14</v>
      </c>
    </row>
    <row r="22" spans="1:11" s="64" customFormat="1" ht="31.5" hidden="1" customHeight="1">
      <c r="A22" s="71"/>
      <c r="B22" s="147" t="s">
        <v>171</v>
      </c>
      <c r="C22" s="70" t="s">
        <v>120</v>
      </c>
      <c r="D22" s="70" t="s">
        <v>123</v>
      </c>
      <c r="E22" s="70" t="s">
        <v>172</v>
      </c>
      <c r="F22" s="149"/>
      <c r="G22" s="148"/>
      <c r="H22" s="266"/>
      <c r="I22" s="266"/>
      <c r="J22" s="266"/>
    </row>
    <row r="23" spans="1:11" s="64" customFormat="1" ht="47.25">
      <c r="A23" s="71"/>
      <c r="B23" s="130" t="s">
        <v>306</v>
      </c>
      <c r="C23" s="105" t="s">
        <v>120</v>
      </c>
      <c r="D23" s="105" t="s">
        <v>123</v>
      </c>
      <c r="E23" s="105" t="s">
        <v>317</v>
      </c>
      <c r="F23" s="178"/>
      <c r="G23" s="155">
        <f>G24+G25</f>
        <v>0</v>
      </c>
      <c r="H23" s="265">
        <f>H24+H25</f>
        <v>0</v>
      </c>
      <c r="I23" s="259">
        <f>I24+I25</f>
        <v>42.2</v>
      </c>
      <c r="J23" s="259">
        <f>J24+J25</f>
        <v>42.2</v>
      </c>
    </row>
    <row r="24" spans="1:11" s="64" customFormat="1" ht="18">
      <c r="A24" s="71"/>
      <c r="B24" s="147" t="s">
        <v>190</v>
      </c>
      <c r="C24" s="70" t="s">
        <v>120</v>
      </c>
      <c r="D24" s="70" t="s">
        <v>123</v>
      </c>
      <c r="E24" s="70" t="s">
        <v>317</v>
      </c>
      <c r="F24" s="181" t="s">
        <v>122</v>
      </c>
      <c r="G24" s="148">
        <v>0</v>
      </c>
      <c r="H24" s="266">
        <f>J24-I24</f>
        <v>0</v>
      </c>
      <c r="I24" s="264">
        <v>32.4</v>
      </c>
      <c r="J24" s="264">
        <v>32.4</v>
      </c>
    </row>
    <row r="25" spans="1:11" s="64" customFormat="1" ht="31.5">
      <c r="A25" s="71"/>
      <c r="B25" s="147" t="s">
        <v>191</v>
      </c>
      <c r="C25" s="70" t="s">
        <v>120</v>
      </c>
      <c r="D25" s="70" t="s">
        <v>123</v>
      </c>
      <c r="E25" s="70" t="s">
        <v>317</v>
      </c>
      <c r="F25" s="149" t="s">
        <v>182</v>
      </c>
      <c r="G25" s="148">
        <v>0</v>
      </c>
      <c r="H25" s="266">
        <f>J25-I25</f>
        <v>0</v>
      </c>
      <c r="I25" s="264">
        <v>9.8000000000000007</v>
      </c>
      <c r="J25" s="264">
        <v>9.8000000000000007</v>
      </c>
    </row>
    <row r="26" spans="1:11" s="64" customFormat="1" ht="35.25" customHeight="1">
      <c r="A26" s="71"/>
      <c r="B26" s="130" t="s">
        <v>171</v>
      </c>
      <c r="C26" s="105" t="s">
        <v>120</v>
      </c>
      <c r="D26" s="105" t="s">
        <v>123</v>
      </c>
      <c r="E26" s="105" t="s">
        <v>316</v>
      </c>
      <c r="F26" s="178"/>
      <c r="G26" s="155">
        <f>G27+G33+G36+G37</f>
        <v>0</v>
      </c>
      <c r="H26" s="265">
        <f>H27+H28+H29+H30+H31+H32+H33+H34+H35+H36+H37+H38+H39</f>
        <v>0</v>
      </c>
      <c r="I26" s="265">
        <f>I27+I28+I29+I30+I31+I32+I33+I34+I35+I36+I37+I38+I39</f>
        <v>141.57999999999998</v>
      </c>
      <c r="J26" s="265">
        <f>J27+J28+J29+J30+J31+J33+J34+J36+J37+J38+J39+J35</f>
        <v>141.57999999999998</v>
      </c>
    </row>
    <row r="27" spans="1:11" s="64" customFormat="1" ht="18">
      <c r="A27" s="71"/>
      <c r="B27" s="196" t="s">
        <v>244</v>
      </c>
      <c r="C27" s="70" t="s">
        <v>120</v>
      </c>
      <c r="D27" s="70" t="s">
        <v>123</v>
      </c>
      <c r="E27" s="70" t="s">
        <v>320</v>
      </c>
      <c r="F27" s="149" t="s">
        <v>124</v>
      </c>
      <c r="G27" s="148">
        <v>0</v>
      </c>
      <c r="H27" s="264">
        <f>J27-I27</f>
        <v>0</v>
      </c>
      <c r="I27" s="264">
        <v>72.58</v>
      </c>
      <c r="J27" s="264">
        <v>72.58</v>
      </c>
    </row>
    <row r="28" spans="1:11" s="64" customFormat="1" ht="18">
      <c r="A28" s="71"/>
      <c r="B28" s="196" t="s">
        <v>244</v>
      </c>
      <c r="C28" s="70" t="s">
        <v>120</v>
      </c>
      <c r="D28" s="70" t="s">
        <v>123</v>
      </c>
      <c r="E28" s="70" t="s">
        <v>326</v>
      </c>
      <c r="F28" s="149" t="s">
        <v>124</v>
      </c>
      <c r="G28" s="148">
        <v>0</v>
      </c>
      <c r="H28" s="264">
        <f t="shared" ref="H28:H39" si="2">J28-I28</f>
        <v>0</v>
      </c>
      <c r="I28" s="264">
        <v>0</v>
      </c>
      <c r="J28" s="264">
        <v>0</v>
      </c>
    </row>
    <row r="29" spans="1:11" s="64" customFormat="1" ht="18">
      <c r="A29" s="71"/>
      <c r="B29" s="196" t="s">
        <v>244</v>
      </c>
      <c r="C29" s="70" t="s">
        <v>120</v>
      </c>
      <c r="D29" s="70" t="s">
        <v>123</v>
      </c>
      <c r="E29" s="70" t="s">
        <v>321</v>
      </c>
      <c r="F29" s="149" t="s">
        <v>124</v>
      </c>
      <c r="G29" s="148">
        <v>0</v>
      </c>
      <c r="H29" s="264">
        <f t="shared" si="2"/>
        <v>0</v>
      </c>
      <c r="I29" s="264">
        <v>2</v>
      </c>
      <c r="J29" s="264">
        <v>2</v>
      </c>
    </row>
    <row r="30" spans="1:11" s="64" customFormat="1" ht="18">
      <c r="A30" s="71"/>
      <c r="B30" s="196" t="s">
        <v>244</v>
      </c>
      <c r="C30" s="70" t="s">
        <v>120</v>
      </c>
      <c r="D30" s="70" t="s">
        <v>123</v>
      </c>
      <c r="E30" s="70" t="s">
        <v>325</v>
      </c>
      <c r="F30" s="149" t="s">
        <v>124</v>
      </c>
      <c r="G30" s="148">
        <v>0</v>
      </c>
      <c r="H30" s="264">
        <f t="shared" si="2"/>
        <v>0</v>
      </c>
      <c r="I30" s="264">
        <v>0</v>
      </c>
      <c r="J30" s="264">
        <v>0</v>
      </c>
    </row>
    <row r="31" spans="1:11" s="64" customFormat="1" ht="18">
      <c r="A31" s="71"/>
      <c r="B31" s="196" t="s">
        <v>244</v>
      </c>
      <c r="C31" s="70" t="s">
        <v>120</v>
      </c>
      <c r="D31" s="70" t="s">
        <v>123</v>
      </c>
      <c r="E31" s="70" t="s">
        <v>327</v>
      </c>
      <c r="F31" s="149" t="s">
        <v>124</v>
      </c>
      <c r="G31" s="148">
        <v>0</v>
      </c>
      <c r="H31" s="264">
        <f t="shared" si="2"/>
        <v>0</v>
      </c>
      <c r="I31" s="264">
        <v>0</v>
      </c>
      <c r="J31" s="264">
        <v>0</v>
      </c>
    </row>
    <row r="32" spans="1:11" s="64" customFormat="1" ht="31.5">
      <c r="A32" s="71"/>
      <c r="B32" s="196" t="s">
        <v>245</v>
      </c>
      <c r="C32" s="70" t="s">
        <v>120</v>
      </c>
      <c r="D32" s="70" t="s">
        <v>123</v>
      </c>
      <c r="E32" s="70" t="s">
        <v>322</v>
      </c>
      <c r="F32" s="149" t="s">
        <v>130</v>
      </c>
      <c r="G32" s="148"/>
      <c r="H32" s="264">
        <f t="shared" si="2"/>
        <v>0</v>
      </c>
      <c r="I32" s="264">
        <v>0</v>
      </c>
      <c r="J32" s="264">
        <v>0</v>
      </c>
    </row>
    <row r="33" spans="1:11" s="64" customFormat="1" ht="18">
      <c r="A33" s="71"/>
      <c r="B33" s="196" t="s">
        <v>401</v>
      </c>
      <c r="C33" s="70" t="s">
        <v>120</v>
      </c>
      <c r="D33" s="70" t="s">
        <v>123</v>
      </c>
      <c r="E33" s="70" t="s">
        <v>322</v>
      </c>
      <c r="F33" s="149" t="s">
        <v>367</v>
      </c>
      <c r="G33" s="148">
        <v>0</v>
      </c>
      <c r="H33" s="264">
        <f t="shared" si="2"/>
        <v>0</v>
      </c>
      <c r="I33" s="264">
        <v>42.5</v>
      </c>
      <c r="J33" s="264">
        <v>42.5</v>
      </c>
    </row>
    <row r="34" spans="1:11" s="64" customFormat="1" ht="31.5">
      <c r="A34" s="71"/>
      <c r="B34" s="196" t="s">
        <v>245</v>
      </c>
      <c r="C34" s="70" t="s">
        <v>120</v>
      </c>
      <c r="D34" s="70" t="s">
        <v>123</v>
      </c>
      <c r="E34" s="70" t="s">
        <v>323</v>
      </c>
      <c r="F34" s="149">
        <v>244</v>
      </c>
      <c r="G34" s="148">
        <v>0</v>
      </c>
      <c r="H34" s="264">
        <f t="shared" si="2"/>
        <v>0</v>
      </c>
      <c r="I34" s="264">
        <v>7</v>
      </c>
      <c r="J34" s="264">
        <v>7</v>
      </c>
    </row>
    <row r="35" spans="1:11" s="64" customFormat="1" ht="31.5">
      <c r="A35" s="71"/>
      <c r="B35" s="196" t="s">
        <v>245</v>
      </c>
      <c r="C35" s="70" t="s">
        <v>120</v>
      </c>
      <c r="D35" s="70" t="s">
        <v>123</v>
      </c>
      <c r="E35" s="70" t="s">
        <v>324</v>
      </c>
      <c r="F35" s="149">
        <v>244</v>
      </c>
      <c r="G35" s="148"/>
      <c r="H35" s="264">
        <f>J35-I35</f>
        <v>0</v>
      </c>
      <c r="I35" s="264">
        <v>15</v>
      </c>
      <c r="J35" s="264">
        <v>15</v>
      </c>
    </row>
    <row r="36" spans="1:11" s="64" customFormat="1" ht="18">
      <c r="A36" s="71"/>
      <c r="B36" s="147" t="s">
        <v>115</v>
      </c>
      <c r="C36" s="70" t="s">
        <v>120</v>
      </c>
      <c r="D36" s="70" t="s">
        <v>123</v>
      </c>
      <c r="E36" s="70" t="s">
        <v>319</v>
      </c>
      <c r="F36" s="149">
        <v>851</v>
      </c>
      <c r="G36" s="148">
        <v>0</v>
      </c>
      <c r="H36" s="264">
        <f t="shared" si="2"/>
        <v>0</v>
      </c>
      <c r="I36" s="264">
        <v>0</v>
      </c>
      <c r="J36" s="264">
        <v>0</v>
      </c>
    </row>
    <row r="37" spans="1:11" s="64" customFormat="1" ht="18">
      <c r="A37" s="71"/>
      <c r="B37" s="147" t="s">
        <v>166</v>
      </c>
      <c r="C37" s="70" t="s">
        <v>120</v>
      </c>
      <c r="D37" s="70" t="s">
        <v>123</v>
      </c>
      <c r="E37" s="70" t="s">
        <v>319</v>
      </c>
      <c r="F37" s="149">
        <v>852</v>
      </c>
      <c r="G37" s="148">
        <v>0</v>
      </c>
      <c r="H37" s="264">
        <f t="shared" si="2"/>
        <v>0</v>
      </c>
      <c r="I37" s="264">
        <v>0.5</v>
      </c>
      <c r="J37" s="264">
        <v>0.5</v>
      </c>
    </row>
    <row r="38" spans="1:11" s="64" customFormat="1" ht="18">
      <c r="A38" s="71"/>
      <c r="B38" s="147" t="s">
        <v>167</v>
      </c>
      <c r="C38" s="70" t="s">
        <v>120</v>
      </c>
      <c r="D38" s="70" t="s">
        <v>123</v>
      </c>
      <c r="E38" s="70" t="s">
        <v>319</v>
      </c>
      <c r="F38" s="149" t="s">
        <v>168</v>
      </c>
      <c r="G38" s="148">
        <v>0</v>
      </c>
      <c r="H38" s="264">
        <f t="shared" si="2"/>
        <v>0</v>
      </c>
      <c r="I38" s="264">
        <v>2</v>
      </c>
      <c r="J38" s="264">
        <v>2</v>
      </c>
    </row>
    <row r="39" spans="1:11" s="64" customFormat="1" ht="31.5">
      <c r="A39" s="71"/>
      <c r="B39" s="196" t="s">
        <v>245</v>
      </c>
      <c r="C39" s="70" t="s">
        <v>120</v>
      </c>
      <c r="D39" s="70" t="s">
        <v>123</v>
      </c>
      <c r="E39" s="70" t="s">
        <v>369</v>
      </c>
      <c r="F39" s="149">
        <v>244</v>
      </c>
      <c r="G39" s="148">
        <v>0</v>
      </c>
      <c r="H39" s="264">
        <f t="shared" si="2"/>
        <v>0</v>
      </c>
      <c r="I39" s="264">
        <v>0</v>
      </c>
      <c r="J39" s="264">
        <v>0</v>
      </c>
    </row>
    <row r="40" spans="1:11" s="64" customFormat="1" ht="18">
      <c r="A40" s="108" t="s">
        <v>137</v>
      </c>
      <c r="B40" s="126" t="s">
        <v>37</v>
      </c>
      <c r="C40" s="105" t="s">
        <v>120</v>
      </c>
      <c r="D40" s="105" t="s">
        <v>125</v>
      </c>
      <c r="E40" s="105"/>
      <c r="F40" s="127"/>
      <c r="G40" s="112" t="e">
        <f>#REF!+G41</f>
        <v>#REF!</v>
      </c>
      <c r="H40" s="259">
        <f>H41</f>
        <v>22</v>
      </c>
      <c r="I40" s="259">
        <f>I41</f>
        <v>721.43000000000006</v>
      </c>
      <c r="J40" s="259">
        <f>J41</f>
        <v>743.43000000000006</v>
      </c>
    </row>
    <row r="41" spans="1:11" s="64" customFormat="1" ht="18" customHeight="1">
      <c r="A41" s="71"/>
      <c r="B41" s="122" t="s">
        <v>156</v>
      </c>
      <c r="C41" s="105" t="s">
        <v>120</v>
      </c>
      <c r="D41" s="105" t="s">
        <v>125</v>
      </c>
      <c r="E41" s="105" t="s">
        <v>318</v>
      </c>
      <c r="F41" s="178"/>
      <c r="G41" s="155" t="e">
        <f>G43+#REF!</f>
        <v>#REF!</v>
      </c>
      <c r="H41" s="265">
        <f>H43+H46+H49+H56</f>
        <v>22</v>
      </c>
      <c r="I41" s="265">
        <f>I43+I46+I49</f>
        <v>721.43000000000006</v>
      </c>
      <c r="J41" s="265">
        <f>J43+J46+J49+J56</f>
        <v>743.43000000000006</v>
      </c>
    </row>
    <row r="42" spans="1:11" s="64" customFormat="1" ht="31.5">
      <c r="A42" s="71"/>
      <c r="B42" s="130" t="s">
        <v>169</v>
      </c>
      <c r="C42" s="105" t="s">
        <v>120</v>
      </c>
      <c r="D42" s="105" t="s">
        <v>125</v>
      </c>
      <c r="E42" s="105" t="s">
        <v>170</v>
      </c>
      <c r="F42" s="178"/>
      <c r="G42" s="155">
        <f>G44+G45</f>
        <v>0</v>
      </c>
      <c r="H42" s="265">
        <f>H44+H45</f>
        <v>0</v>
      </c>
      <c r="I42" s="265">
        <f>I44+I45</f>
        <v>367.53</v>
      </c>
      <c r="J42" s="265">
        <f>J44+J45</f>
        <v>367.53</v>
      </c>
    </row>
    <row r="43" spans="1:11" s="64" customFormat="1" ht="31.5" hidden="1" customHeight="1">
      <c r="A43" s="71"/>
      <c r="B43" s="130" t="s">
        <v>169</v>
      </c>
      <c r="C43" s="105" t="s">
        <v>120</v>
      </c>
      <c r="D43" s="105" t="s">
        <v>125</v>
      </c>
      <c r="E43" s="105" t="s">
        <v>311</v>
      </c>
      <c r="F43" s="178"/>
      <c r="G43" s="155">
        <f>G44+G45</f>
        <v>0</v>
      </c>
      <c r="H43" s="265">
        <f>H44+H45</f>
        <v>0</v>
      </c>
      <c r="I43" s="265">
        <f>I44+I45</f>
        <v>367.53</v>
      </c>
      <c r="J43" s="265">
        <f>J44+J45</f>
        <v>367.53</v>
      </c>
    </row>
    <row r="44" spans="1:11" s="64" customFormat="1" ht="18">
      <c r="A44" s="71"/>
      <c r="B44" s="147" t="s">
        <v>190</v>
      </c>
      <c r="C44" s="70" t="s">
        <v>120</v>
      </c>
      <c r="D44" s="70" t="s">
        <v>125</v>
      </c>
      <c r="E44" s="70" t="s">
        <v>314</v>
      </c>
      <c r="F44" s="149" t="s">
        <v>122</v>
      </c>
      <c r="G44" s="148">
        <v>0</v>
      </c>
      <c r="H44" s="264">
        <f>J44-I44</f>
        <v>0</v>
      </c>
      <c r="I44" s="264">
        <v>282.27999999999997</v>
      </c>
      <c r="J44" s="264">
        <v>282.27999999999997</v>
      </c>
      <c r="K44" s="261">
        <f>J44+J45</f>
        <v>367.53</v>
      </c>
    </row>
    <row r="45" spans="1:11" s="64" customFormat="1" ht="31.5">
      <c r="A45" s="71"/>
      <c r="B45" s="147" t="s">
        <v>191</v>
      </c>
      <c r="C45" s="70" t="s">
        <v>120</v>
      </c>
      <c r="D45" s="70" t="s">
        <v>125</v>
      </c>
      <c r="E45" s="70" t="s">
        <v>314</v>
      </c>
      <c r="F45" s="149" t="s">
        <v>182</v>
      </c>
      <c r="G45" s="148">
        <v>0</v>
      </c>
      <c r="H45" s="264">
        <f>J45-I45</f>
        <v>0</v>
      </c>
      <c r="I45" s="264">
        <v>85.25</v>
      </c>
      <c r="J45" s="264">
        <v>85.25</v>
      </c>
    </row>
    <row r="46" spans="1:11" s="64" customFormat="1" ht="47.25">
      <c r="A46" s="71"/>
      <c r="B46" s="232" t="s">
        <v>307</v>
      </c>
      <c r="C46" s="105" t="s">
        <v>120</v>
      </c>
      <c r="D46" s="105" t="s">
        <v>125</v>
      </c>
      <c r="E46" s="105" t="s">
        <v>317</v>
      </c>
      <c r="F46" s="149"/>
      <c r="G46" s="155" t="e">
        <f>#REF!+#REF!</f>
        <v>#REF!</v>
      </c>
      <c r="H46" s="265">
        <f>H47+H48</f>
        <v>0</v>
      </c>
      <c r="I46" s="259">
        <f>I47+I48</f>
        <v>184.10000000000002</v>
      </c>
      <c r="J46" s="259">
        <f>J47+J48</f>
        <v>184.10000000000002</v>
      </c>
    </row>
    <row r="47" spans="1:11" s="64" customFormat="1" ht="18">
      <c r="A47" s="71"/>
      <c r="B47" s="147" t="s">
        <v>190</v>
      </c>
      <c r="C47" s="70" t="s">
        <v>120</v>
      </c>
      <c r="D47" s="70" t="s">
        <v>125</v>
      </c>
      <c r="E47" s="70" t="s">
        <v>317</v>
      </c>
      <c r="F47" s="181" t="s">
        <v>122</v>
      </c>
      <c r="G47" s="148">
        <v>0</v>
      </c>
      <c r="H47" s="266">
        <f>J47-I47</f>
        <v>0</v>
      </c>
      <c r="I47" s="264">
        <v>141.4</v>
      </c>
      <c r="J47" s="264">
        <v>141.4</v>
      </c>
    </row>
    <row r="48" spans="1:11" s="64" customFormat="1" ht="20.25" customHeight="1">
      <c r="A48" s="71"/>
      <c r="B48" s="147" t="s">
        <v>191</v>
      </c>
      <c r="C48" s="70" t="s">
        <v>120</v>
      </c>
      <c r="D48" s="70" t="s">
        <v>125</v>
      </c>
      <c r="E48" s="70" t="s">
        <v>317</v>
      </c>
      <c r="F48" s="149" t="s">
        <v>182</v>
      </c>
      <c r="G48" s="148">
        <v>0</v>
      </c>
      <c r="H48" s="266">
        <f>J48-I48</f>
        <v>0</v>
      </c>
      <c r="I48" s="264">
        <v>42.7</v>
      </c>
      <c r="J48" s="264">
        <v>42.7</v>
      </c>
    </row>
    <row r="49" spans="1:10" s="64" customFormat="1" ht="18">
      <c r="A49" s="71"/>
      <c r="B49" s="130" t="s">
        <v>171</v>
      </c>
      <c r="C49" s="105" t="s">
        <v>120</v>
      </c>
      <c r="D49" s="105" t="s">
        <v>125</v>
      </c>
      <c r="E49" s="105" t="s">
        <v>316</v>
      </c>
      <c r="F49" s="178"/>
      <c r="G49" s="155" t="e">
        <f>#REF!+G50+#REF!+G55</f>
        <v>#REF!</v>
      </c>
      <c r="H49" s="265">
        <f>H50+H51+H52+H53+H55+H54</f>
        <v>9</v>
      </c>
      <c r="I49" s="265">
        <f>I50+I51+I52+I53+I54+I55</f>
        <v>169.8</v>
      </c>
      <c r="J49" s="265">
        <f>J50+J51+J52+J53+J55+J54</f>
        <v>178.8</v>
      </c>
    </row>
    <row r="50" spans="1:10" s="64" customFormat="1" ht="35.25" customHeight="1">
      <c r="A50" s="71"/>
      <c r="B50" s="196" t="s">
        <v>245</v>
      </c>
      <c r="C50" s="70" t="s">
        <v>120</v>
      </c>
      <c r="D50" s="70" t="s">
        <v>125</v>
      </c>
      <c r="E50" s="70" t="s">
        <v>328</v>
      </c>
      <c r="F50" s="149">
        <v>244</v>
      </c>
      <c r="G50" s="148">
        <v>0</v>
      </c>
      <c r="H50" s="264">
        <f>J50-I50</f>
        <v>9</v>
      </c>
      <c r="I50" s="264">
        <v>2</v>
      </c>
      <c r="J50" s="264">
        <f>2+4+5</f>
        <v>11</v>
      </c>
    </row>
    <row r="51" spans="1:10" s="64" customFormat="1" ht="31.5">
      <c r="A51" s="71"/>
      <c r="B51" s="196" t="s">
        <v>245</v>
      </c>
      <c r="C51" s="70" t="s">
        <v>120</v>
      </c>
      <c r="D51" s="70" t="s">
        <v>125</v>
      </c>
      <c r="E51" s="70" t="s">
        <v>350</v>
      </c>
      <c r="F51" s="149">
        <v>244</v>
      </c>
      <c r="G51" s="148">
        <v>0</v>
      </c>
      <c r="H51" s="264">
        <f t="shared" ref="H51:H55" si="3">J51-I51</f>
        <v>0</v>
      </c>
      <c r="I51" s="264">
        <v>45</v>
      </c>
      <c r="J51" s="264">
        <v>45</v>
      </c>
    </row>
    <row r="52" spans="1:10" s="64" customFormat="1" ht="31.5">
      <c r="A52" s="71"/>
      <c r="B52" s="196" t="s">
        <v>245</v>
      </c>
      <c r="C52" s="70" t="s">
        <v>120</v>
      </c>
      <c r="D52" s="70" t="s">
        <v>125</v>
      </c>
      <c r="E52" s="70" t="s">
        <v>324</v>
      </c>
      <c r="F52" s="149">
        <v>244</v>
      </c>
      <c r="G52" s="148">
        <v>0</v>
      </c>
      <c r="H52" s="264">
        <f t="shared" si="3"/>
        <v>0</v>
      </c>
      <c r="I52" s="264">
        <v>16</v>
      </c>
      <c r="J52" s="264">
        <v>16</v>
      </c>
    </row>
    <row r="53" spans="1:10" s="64" customFormat="1" ht="31.5">
      <c r="A53" s="71"/>
      <c r="B53" s="196" t="s">
        <v>245</v>
      </c>
      <c r="C53" s="70" t="s">
        <v>120</v>
      </c>
      <c r="D53" s="70" t="s">
        <v>125</v>
      </c>
      <c r="E53" s="70" t="s">
        <v>329</v>
      </c>
      <c r="F53" s="149">
        <v>244</v>
      </c>
      <c r="G53" s="148">
        <v>0</v>
      </c>
      <c r="H53" s="264">
        <f t="shared" si="3"/>
        <v>0</v>
      </c>
      <c r="I53" s="264">
        <v>100</v>
      </c>
      <c r="J53" s="264">
        <v>100</v>
      </c>
    </row>
    <row r="54" spans="1:10" s="64" customFormat="1" ht="31.5">
      <c r="A54" s="71"/>
      <c r="B54" s="196" t="s">
        <v>245</v>
      </c>
      <c r="C54" s="70" t="s">
        <v>120</v>
      </c>
      <c r="D54" s="70" t="s">
        <v>125</v>
      </c>
      <c r="E54" s="70" t="s">
        <v>323</v>
      </c>
      <c r="F54" s="149">
        <v>244</v>
      </c>
      <c r="G54" s="148">
        <v>0</v>
      </c>
      <c r="H54" s="264">
        <f>J54-I54</f>
        <v>0</v>
      </c>
      <c r="I54" s="264">
        <v>5</v>
      </c>
      <c r="J54" s="264">
        <v>5</v>
      </c>
    </row>
    <row r="55" spans="1:10" s="64" customFormat="1" ht="18">
      <c r="A55" s="71"/>
      <c r="B55" s="147" t="s">
        <v>166</v>
      </c>
      <c r="C55" s="70" t="s">
        <v>120</v>
      </c>
      <c r="D55" s="70" t="s">
        <v>125</v>
      </c>
      <c r="E55" s="70" t="s">
        <v>319</v>
      </c>
      <c r="F55" s="149">
        <v>852</v>
      </c>
      <c r="G55" s="148">
        <v>0</v>
      </c>
      <c r="H55" s="264">
        <f t="shared" si="3"/>
        <v>0</v>
      </c>
      <c r="I55" s="264">
        <v>1.8</v>
      </c>
      <c r="J55" s="264">
        <v>1.8</v>
      </c>
    </row>
    <row r="56" spans="1:10" s="64" customFormat="1" ht="31.5">
      <c r="A56" s="108" t="s">
        <v>291</v>
      </c>
      <c r="B56" s="130" t="s">
        <v>408</v>
      </c>
      <c r="C56" s="105" t="s">
        <v>120</v>
      </c>
      <c r="D56" s="105" t="s">
        <v>125</v>
      </c>
      <c r="E56" s="105" t="s">
        <v>409</v>
      </c>
      <c r="F56" s="178" t="s">
        <v>99</v>
      </c>
      <c r="G56" s="155"/>
      <c r="H56" s="259">
        <f>H57</f>
        <v>13</v>
      </c>
      <c r="I56" s="259">
        <f>I57</f>
        <v>0</v>
      </c>
      <c r="J56" s="259">
        <f>J57</f>
        <v>13</v>
      </c>
    </row>
    <row r="57" spans="1:10" s="64" customFormat="1" ht="31.5">
      <c r="A57" s="71"/>
      <c r="B57" s="147" t="s">
        <v>245</v>
      </c>
      <c r="C57" s="70" t="s">
        <v>120</v>
      </c>
      <c r="D57" s="70" t="s">
        <v>125</v>
      </c>
      <c r="E57" s="70" t="s">
        <v>409</v>
      </c>
      <c r="F57" s="149" t="s">
        <v>130</v>
      </c>
      <c r="G57" s="148"/>
      <c r="H57" s="264">
        <f>J57-I57</f>
        <v>13</v>
      </c>
      <c r="I57" s="264">
        <v>0</v>
      </c>
      <c r="J57" s="264">
        <v>13</v>
      </c>
    </row>
    <row r="58" spans="1:10" s="216" customFormat="1" ht="31.5">
      <c r="A58" s="108" t="s">
        <v>299</v>
      </c>
      <c r="B58" s="215" t="s">
        <v>292</v>
      </c>
      <c r="C58" s="105" t="s">
        <v>120</v>
      </c>
      <c r="D58" s="105" t="s">
        <v>293</v>
      </c>
      <c r="E58" s="70"/>
      <c r="F58" s="70"/>
      <c r="G58" s="110">
        <f t="shared" ref="G58:J59" si="4">G59</f>
        <v>0</v>
      </c>
      <c r="H58" s="259">
        <f t="shared" si="4"/>
        <v>0</v>
      </c>
      <c r="I58" s="259">
        <f t="shared" si="4"/>
        <v>0</v>
      </c>
      <c r="J58" s="259">
        <f t="shared" si="4"/>
        <v>0</v>
      </c>
    </row>
    <row r="59" spans="1:10" s="216" customFormat="1" ht="31.5">
      <c r="A59" s="217"/>
      <c r="B59" s="82" t="s">
        <v>294</v>
      </c>
      <c r="C59" s="105" t="s">
        <v>120</v>
      </c>
      <c r="D59" s="105" t="s">
        <v>293</v>
      </c>
      <c r="E59" s="105" t="s">
        <v>330</v>
      </c>
      <c r="F59" s="105"/>
      <c r="G59" s="110">
        <f t="shared" si="4"/>
        <v>0</v>
      </c>
      <c r="H59" s="259">
        <f t="shared" si="4"/>
        <v>0</v>
      </c>
      <c r="I59" s="259">
        <f t="shared" si="4"/>
        <v>0</v>
      </c>
      <c r="J59" s="259">
        <f t="shared" si="4"/>
        <v>0</v>
      </c>
    </row>
    <row r="60" spans="1:10" s="216" customFormat="1" ht="15.75">
      <c r="A60" s="217"/>
      <c r="B60" s="147" t="s">
        <v>148</v>
      </c>
      <c r="C60" s="70" t="s">
        <v>120</v>
      </c>
      <c r="D60" s="70" t="s">
        <v>293</v>
      </c>
      <c r="E60" s="70" t="s">
        <v>330</v>
      </c>
      <c r="F60" s="218" t="s">
        <v>131</v>
      </c>
      <c r="G60" s="114">
        <v>0</v>
      </c>
      <c r="H60" s="264">
        <v>0</v>
      </c>
      <c r="I60" s="264">
        <v>0</v>
      </c>
      <c r="J60" s="264">
        <v>0</v>
      </c>
    </row>
    <row r="61" spans="1:10" s="64" customFormat="1" ht="18">
      <c r="A61" s="108" t="s">
        <v>410</v>
      </c>
      <c r="B61" s="219" t="s">
        <v>295</v>
      </c>
      <c r="C61" s="105" t="s">
        <v>120</v>
      </c>
      <c r="D61" s="105" t="s">
        <v>129</v>
      </c>
      <c r="E61" s="220"/>
      <c r="F61" s="221"/>
      <c r="G61" s="155">
        <f t="shared" ref="G61:J62" si="5">G62</f>
        <v>0</v>
      </c>
      <c r="H61" s="267">
        <f t="shared" si="5"/>
        <v>0</v>
      </c>
      <c r="I61" s="259">
        <f t="shared" si="5"/>
        <v>60</v>
      </c>
      <c r="J61" s="267">
        <f t="shared" si="5"/>
        <v>60</v>
      </c>
    </row>
    <row r="62" spans="1:10" s="64" customFormat="1" ht="18">
      <c r="A62" s="71"/>
      <c r="B62" s="268" t="s">
        <v>296</v>
      </c>
      <c r="C62" s="105" t="s">
        <v>120</v>
      </c>
      <c r="D62" s="105" t="s">
        <v>129</v>
      </c>
      <c r="E62" s="220" t="s">
        <v>331</v>
      </c>
      <c r="F62" s="231"/>
      <c r="G62" s="110">
        <f t="shared" si="5"/>
        <v>0</v>
      </c>
      <c r="H62" s="269">
        <f t="shared" si="5"/>
        <v>0</v>
      </c>
      <c r="I62" s="259">
        <f t="shared" si="5"/>
        <v>60</v>
      </c>
      <c r="J62" s="269">
        <f t="shared" si="5"/>
        <v>60</v>
      </c>
    </row>
    <row r="63" spans="1:10" s="64" customFormat="1" ht="18">
      <c r="A63" s="71"/>
      <c r="B63" s="224" t="s">
        <v>297</v>
      </c>
      <c r="C63" s="70" t="s">
        <v>120</v>
      </c>
      <c r="D63" s="70" t="s">
        <v>129</v>
      </c>
      <c r="E63" s="223" t="s">
        <v>331</v>
      </c>
      <c r="F63" s="225" t="s">
        <v>298</v>
      </c>
      <c r="G63" s="148">
        <v>0</v>
      </c>
      <c r="H63" s="262">
        <f>J63-I63</f>
        <v>0</v>
      </c>
      <c r="I63" s="264">
        <v>60</v>
      </c>
      <c r="J63" s="262">
        <v>60</v>
      </c>
    </row>
    <row r="64" spans="1:10" s="64" customFormat="1" ht="18">
      <c r="A64" s="108" t="s">
        <v>138</v>
      </c>
      <c r="B64" s="122" t="s">
        <v>215</v>
      </c>
      <c r="C64" s="105" t="s">
        <v>121</v>
      </c>
      <c r="D64" s="105"/>
      <c r="E64" s="105"/>
      <c r="F64" s="178"/>
      <c r="G64" s="155">
        <f>G65+G66</f>
        <v>0</v>
      </c>
      <c r="H64" s="265">
        <f>H65</f>
        <v>0</v>
      </c>
      <c r="I64" s="265">
        <f>I66</f>
        <v>104.10000000000001</v>
      </c>
      <c r="J64" s="265">
        <f>J65</f>
        <v>104.10000000000001</v>
      </c>
    </row>
    <row r="65" spans="1:16" s="64" customFormat="1" ht="18">
      <c r="A65" s="108" t="s">
        <v>140</v>
      </c>
      <c r="B65" s="122" t="s">
        <v>207</v>
      </c>
      <c r="C65" s="105" t="s">
        <v>121</v>
      </c>
      <c r="D65" s="105" t="s">
        <v>126</v>
      </c>
      <c r="E65" s="70"/>
      <c r="F65" s="149"/>
      <c r="G65" s="148">
        <f>G66</f>
        <v>0</v>
      </c>
      <c r="H65" s="265">
        <f>SUM(H66+H70)</f>
        <v>0</v>
      </c>
      <c r="I65" s="265">
        <f>I66</f>
        <v>104.10000000000001</v>
      </c>
      <c r="J65" s="265">
        <f>J66+J70</f>
        <v>104.10000000000001</v>
      </c>
    </row>
    <row r="66" spans="1:16" s="64" customFormat="1" ht="31.5">
      <c r="A66" s="71"/>
      <c r="B66" s="122" t="s">
        <v>216</v>
      </c>
      <c r="C66" s="105" t="s">
        <v>121</v>
      </c>
      <c r="D66" s="105" t="s">
        <v>126</v>
      </c>
      <c r="E66" s="105" t="s">
        <v>332</v>
      </c>
      <c r="F66" s="178"/>
      <c r="G66" s="155">
        <f>G67+G68</f>
        <v>0</v>
      </c>
      <c r="H66" s="265">
        <f>H67+H68</f>
        <v>0</v>
      </c>
      <c r="I66" s="265">
        <f>I67+I68</f>
        <v>104.10000000000001</v>
      </c>
      <c r="J66" s="265">
        <f>J67+J68</f>
        <v>104.10000000000001</v>
      </c>
    </row>
    <row r="67" spans="1:16" s="64" customFormat="1" ht="18">
      <c r="A67" s="71"/>
      <c r="B67" s="147" t="s">
        <v>190</v>
      </c>
      <c r="C67" s="70" t="s">
        <v>121</v>
      </c>
      <c r="D67" s="70" t="s">
        <v>126</v>
      </c>
      <c r="E67" s="70" t="s">
        <v>332</v>
      </c>
      <c r="F67" s="149" t="s">
        <v>122</v>
      </c>
      <c r="G67" s="148">
        <v>0</v>
      </c>
      <c r="H67" s="264">
        <f>J67-I67</f>
        <v>0</v>
      </c>
      <c r="I67" s="264">
        <v>80.180000000000007</v>
      </c>
      <c r="J67" s="264">
        <v>80.180000000000007</v>
      </c>
    </row>
    <row r="68" spans="1:16" s="64" customFormat="1" ht="31.5">
      <c r="A68" s="71"/>
      <c r="B68" s="147" t="s">
        <v>191</v>
      </c>
      <c r="C68" s="70" t="s">
        <v>121</v>
      </c>
      <c r="D68" s="70" t="s">
        <v>126</v>
      </c>
      <c r="E68" s="70" t="s">
        <v>332</v>
      </c>
      <c r="F68" s="149" t="s">
        <v>182</v>
      </c>
      <c r="G68" s="148">
        <v>0</v>
      </c>
      <c r="H68" s="264">
        <f>J68-I68</f>
        <v>0</v>
      </c>
      <c r="I68" s="264">
        <v>23.92</v>
      </c>
      <c r="J68" s="264">
        <v>23.92</v>
      </c>
    </row>
    <row r="69" spans="1:16" s="64" customFormat="1" ht="18" hidden="1" customHeight="1">
      <c r="A69" s="71"/>
      <c r="B69" s="147"/>
      <c r="C69" s="70"/>
      <c r="D69" s="70"/>
      <c r="E69" s="70"/>
      <c r="F69" s="149"/>
      <c r="G69" s="148"/>
      <c r="H69" s="264">
        <f t="shared" ref="H69" si="6">J69-I69</f>
        <v>0</v>
      </c>
      <c r="I69" s="264"/>
      <c r="J69" s="264"/>
    </row>
    <row r="70" spans="1:16" s="64" customFormat="1" ht="31.5">
      <c r="A70" s="71"/>
      <c r="B70" s="122" t="s">
        <v>216</v>
      </c>
      <c r="C70" s="105" t="s">
        <v>121</v>
      </c>
      <c r="D70" s="105" t="s">
        <v>126</v>
      </c>
      <c r="E70" s="105" t="s">
        <v>332</v>
      </c>
      <c r="F70" s="178"/>
      <c r="G70" s="155" t="e">
        <f>#REF!+G71+#REF!+G76</f>
        <v>#REF!</v>
      </c>
      <c r="H70" s="265">
        <f>SUM(H71)</f>
        <v>0</v>
      </c>
      <c r="I70" s="265">
        <f>SUM(I71)</f>
        <v>0</v>
      </c>
      <c r="J70" s="265">
        <f>SUM(J71)</f>
        <v>0</v>
      </c>
    </row>
    <row r="71" spans="1:16" s="64" customFormat="1" ht="36.75" customHeight="1">
      <c r="A71" s="71"/>
      <c r="B71" s="196" t="s">
        <v>245</v>
      </c>
      <c r="C71" s="70" t="s">
        <v>121</v>
      </c>
      <c r="D71" s="70" t="s">
        <v>126</v>
      </c>
      <c r="E71" s="70" t="s">
        <v>332</v>
      </c>
      <c r="F71" s="149">
        <v>244</v>
      </c>
      <c r="G71" s="148">
        <v>0</v>
      </c>
      <c r="H71" s="264">
        <v>0</v>
      </c>
      <c r="I71" s="264">
        <v>0</v>
      </c>
      <c r="J71" s="264">
        <v>0</v>
      </c>
    </row>
    <row r="72" spans="1:16" s="64" customFormat="1" ht="21" customHeight="1">
      <c r="A72" s="108" t="s">
        <v>141</v>
      </c>
      <c r="B72" s="126" t="s">
        <v>139</v>
      </c>
      <c r="C72" s="105" t="s">
        <v>126</v>
      </c>
      <c r="D72" s="105"/>
      <c r="E72" s="105"/>
      <c r="F72" s="127"/>
      <c r="G72" s="112" t="e">
        <f>#REF!+G78</f>
        <v>#REF!</v>
      </c>
      <c r="H72" s="259">
        <f>H73+H78+H81</f>
        <v>2</v>
      </c>
      <c r="I72" s="259">
        <f>I73+I78+I81</f>
        <v>615</v>
      </c>
      <c r="J72" s="259">
        <f>J73+J78+J81</f>
        <v>617</v>
      </c>
    </row>
    <row r="73" spans="1:16" s="64" customFormat="1" ht="33.75" customHeight="1">
      <c r="A73" s="108" t="s">
        <v>276</v>
      </c>
      <c r="B73" s="78" t="s">
        <v>270</v>
      </c>
      <c r="C73" s="105" t="s">
        <v>126</v>
      </c>
      <c r="D73" s="105" t="s">
        <v>277</v>
      </c>
      <c r="E73" s="105"/>
      <c r="F73" s="105"/>
      <c r="G73" s="112">
        <f t="shared" ref="G73:J76" si="7">G74</f>
        <v>20</v>
      </c>
      <c r="H73" s="259">
        <f>H74+H76</f>
        <v>0</v>
      </c>
      <c r="I73" s="259">
        <f>I74</f>
        <v>10</v>
      </c>
      <c r="J73" s="259">
        <f>J74+J76</f>
        <v>10</v>
      </c>
    </row>
    <row r="74" spans="1:16" s="64" customFormat="1" ht="21" customHeight="1">
      <c r="A74" s="108"/>
      <c r="B74" s="78" t="s">
        <v>370</v>
      </c>
      <c r="C74" s="105" t="s">
        <v>126</v>
      </c>
      <c r="D74" s="105" t="s">
        <v>277</v>
      </c>
      <c r="E74" s="105" t="s">
        <v>333</v>
      </c>
      <c r="F74" s="105"/>
      <c r="G74" s="110">
        <f t="shared" si="7"/>
        <v>20</v>
      </c>
      <c r="H74" s="270">
        <f t="shared" si="7"/>
        <v>0</v>
      </c>
      <c r="I74" s="270">
        <f>I75+I77</f>
        <v>10</v>
      </c>
      <c r="J74" s="270">
        <f>J75</f>
        <v>10</v>
      </c>
    </row>
    <row r="75" spans="1:16" s="65" customFormat="1" ht="33.75" customHeight="1">
      <c r="A75" s="69"/>
      <c r="B75" s="196" t="s">
        <v>245</v>
      </c>
      <c r="C75" s="70" t="s">
        <v>126</v>
      </c>
      <c r="D75" s="70" t="s">
        <v>277</v>
      </c>
      <c r="E75" s="70" t="s">
        <v>333</v>
      </c>
      <c r="F75" s="70" t="s">
        <v>130</v>
      </c>
      <c r="G75" s="114">
        <v>20</v>
      </c>
      <c r="H75" s="271">
        <f>J75-I75</f>
        <v>0</v>
      </c>
      <c r="I75" s="271">
        <v>10</v>
      </c>
      <c r="J75" s="271">
        <v>10</v>
      </c>
    </row>
    <row r="76" spans="1:16" s="64" customFormat="1" ht="19.5" customHeight="1">
      <c r="A76" s="108"/>
      <c r="B76" s="78" t="s">
        <v>371</v>
      </c>
      <c r="C76" s="105" t="s">
        <v>126</v>
      </c>
      <c r="D76" s="105" t="s">
        <v>277</v>
      </c>
      <c r="E76" s="105" t="s">
        <v>336</v>
      </c>
      <c r="F76" s="105"/>
      <c r="G76" s="110">
        <f t="shared" si="7"/>
        <v>20</v>
      </c>
      <c r="H76" s="270">
        <f t="shared" si="7"/>
        <v>0</v>
      </c>
      <c r="I76" s="270">
        <f t="shared" si="7"/>
        <v>0</v>
      </c>
      <c r="J76" s="270">
        <f t="shared" si="7"/>
        <v>0</v>
      </c>
    </row>
    <row r="77" spans="1:16" s="65" customFormat="1" ht="31.5" customHeight="1">
      <c r="A77" s="69"/>
      <c r="B77" s="196" t="s">
        <v>245</v>
      </c>
      <c r="C77" s="70" t="s">
        <v>126</v>
      </c>
      <c r="D77" s="70" t="s">
        <v>277</v>
      </c>
      <c r="E77" s="70" t="s">
        <v>336</v>
      </c>
      <c r="F77" s="70" t="s">
        <v>130</v>
      </c>
      <c r="G77" s="114">
        <v>20</v>
      </c>
      <c r="H77" s="271">
        <f>J77-I77</f>
        <v>0</v>
      </c>
      <c r="I77" s="271">
        <v>0</v>
      </c>
      <c r="J77" s="271">
        <v>0</v>
      </c>
    </row>
    <row r="78" spans="1:16" s="64" customFormat="1" ht="33.75" customHeight="1">
      <c r="A78" s="108" t="s">
        <v>217</v>
      </c>
      <c r="B78" s="177" t="s">
        <v>208</v>
      </c>
      <c r="C78" s="105" t="s">
        <v>126</v>
      </c>
      <c r="D78" s="105" t="s">
        <v>214</v>
      </c>
      <c r="E78" s="105"/>
      <c r="F78" s="105"/>
      <c r="G78" s="110">
        <f t="shared" ref="G78:J79" si="8">G79</f>
        <v>0</v>
      </c>
      <c r="H78" s="259">
        <f t="shared" si="8"/>
        <v>2</v>
      </c>
      <c r="I78" s="259">
        <f t="shared" si="8"/>
        <v>554</v>
      </c>
      <c r="J78" s="270">
        <f t="shared" si="8"/>
        <v>556</v>
      </c>
    </row>
    <row r="79" spans="1:16" s="65" customFormat="1" ht="47.25">
      <c r="A79" s="69"/>
      <c r="B79" s="78" t="s">
        <v>372</v>
      </c>
      <c r="C79" s="105" t="s">
        <v>126</v>
      </c>
      <c r="D79" s="105" t="s">
        <v>214</v>
      </c>
      <c r="E79" s="105" t="s">
        <v>334</v>
      </c>
      <c r="F79" s="105"/>
      <c r="G79" s="110">
        <f t="shared" si="8"/>
        <v>0</v>
      </c>
      <c r="H79" s="270">
        <f t="shared" si="8"/>
        <v>2</v>
      </c>
      <c r="I79" s="270">
        <f t="shared" si="8"/>
        <v>554</v>
      </c>
      <c r="J79" s="270">
        <f t="shared" si="8"/>
        <v>556</v>
      </c>
    </row>
    <row r="80" spans="1:16" s="65" customFormat="1" ht="31.5">
      <c r="A80" s="69"/>
      <c r="B80" s="196" t="s">
        <v>245</v>
      </c>
      <c r="C80" s="70" t="s">
        <v>126</v>
      </c>
      <c r="D80" s="70" t="s">
        <v>214</v>
      </c>
      <c r="E80" s="70" t="s">
        <v>334</v>
      </c>
      <c r="F80" s="70" t="s">
        <v>130</v>
      </c>
      <c r="G80" s="114">
        <v>0</v>
      </c>
      <c r="H80" s="271">
        <f>J80-I80</f>
        <v>2</v>
      </c>
      <c r="I80" s="271">
        <v>554</v>
      </c>
      <c r="J80" s="271">
        <f>554+2</f>
        <v>556</v>
      </c>
      <c r="P80" s="228"/>
    </row>
    <row r="81" spans="1:10" s="64" customFormat="1" ht="31.5">
      <c r="A81" s="108" t="s">
        <v>278</v>
      </c>
      <c r="B81" s="126" t="s">
        <v>279</v>
      </c>
      <c r="C81" s="105" t="s">
        <v>126</v>
      </c>
      <c r="D81" s="105" t="s">
        <v>280</v>
      </c>
      <c r="E81" s="105"/>
      <c r="F81" s="127"/>
      <c r="G81" s="110">
        <f t="shared" ref="G81:J88" si="9">G82</f>
        <v>10</v>
      </c>
      <c r="H81" s="270">
        <f>H82+H84+H86+H88</f>
        <v>0</v>
      </c>
      <c r="I81" s="270">
        <f>I82+I85+I87+I89</f>
        <v>51</v>
      </c>
      <c r="J81" s="270">
        <f>J82+J84+J86+J88</f>
        <v>51</v>
      </c>
    </row>
    <row r="82" spans="1:10" s="64" customFormat="1" ht="47.25">
      <c r="A82" s="108"/>
      <c r="B82" s="78" t="s">
        <v>373</v>
      </c>
      <c r="C82" s="105" t="s">
        <v>126</v>
      </c>
      <c r="D82" s="105" t="s">
        <v>280</v>
      </c>
      <c r="E82" s="105" t="s">
        <v>335</v>
      </c>
      <c r="F82" s="127"/>
      <c r="G82" s="110">
        <f t="shared" si="9"/>
        <v>10</v>
      </c>
      <c r="H82" s="270">
        <f t="shared" si="9"/>
        <v>0</v>
      </c>
      <c r="I82" s="270">
        <f t="shared" si="9"/>
        <v>5</v>
      </c>
      <c r="J82" s="270">
        <f t="shared" si="9"/>
        <v>5</v>
      </c>
    </row>
    <row r="83" spans="1:10" s="65" customFormat="1" ht="18">
      <c r="A83" s="69"/>
      <c r="B83" s="147" t="s">
        <v>192</v>
      </c>
      <c r="C83" s="70" t="s">
        <v>126</v>
      </c>
      <c r="D83" s="70" t="s">
        <v>280</v>
      </c>
      <c r="E83" s="70" t="s">
        <v>335</v>
      </c>
      <c r="F83" s="125" t="s">
        <v>130</v>
      </c>
      <c r="G83" s="114">
        <v>10</v>
      </c>
      <c r="H83" s="271">
        <v>0</v>
      </c>
      <c r="I83" s="266">
        <v>5</v>
      </c>
      <c r="J83" s="271">
        <v>5</v>
      </c>
    </row>
    <row r="84" spans="1:10" s="64" customFormat="1" ht="18">
      <c r="A84" s="108"/>
      <c r="B84" s="78" t="s">
        <v>374</v>
      </c>
      <c r="C84" s="105" t="s">
        <v>126</v>
      </c>
      <c r="D84" s="105" t="s">
        <v>280</v>
      </c>
      <c r="E84" s="105" t="s">
        <v>359</v>
      </c>
      <c r="F84" s="127"/>
      <c r="G84" s="110">
        <f t="shared" si="9"/>
        <v>10</v>
      </c>
      <c r="H84" s="270">
        <f>H85</f>
        <v>0</v>
      </c>
      <c r="I84" s="270">
        <f t="shared" si="9"/>
        <v>36</v>
      </c>
      <c r="J84" s="270">
        <f t="shared" si="9"/>
        <v>36</v>
      </c>
    </row>
    <row r="85" spans="1:10" s="65" customFormat="1" ht="18">
      <c r="A85" s="69"/>
      <c r="B85" s="147" t="s">
        <v>375</v>
      </c>
      <c r="C85" s="70" t="s">
        <v>126</v>
      </c>
      <c r="D85" s="70" t="s">
        <v>280</v>
      </c>
      <c r="E85" s="70" t="s">
        <v>359</v>
      </c>
      <c r="F85" s="125" t="s">
        <v>376</v>
      </c>
      <c r="G85" s="114">
        <v>10</v>
      </c>
      <c r="H85" s="271">
        <f>J85-I85</f>
        <v>0</v>
      </c>
      <c r="I85" s="266">
        <v>36</v>
      </c>
      <c r="J85" s="271">
        <v>36</v>
      </c>
    </row>
    <row r="86" spans="1:10" s="64" customFormat="1" ht="18">
      <c r="A86" s="108"/>
      <c r="B86" s="78" t="s">
        <v>377</v>
      </c>
      <c r="C86" s="105" t="s">
        <v>126</v>
      </c>
      <c r="D86" s="105" t="s">
        <v>280</v>
      </c>
      <c r="E86" s="105" t="s">
        <v>337</v>
      </c>
      <c r="F86" s="127"/>
      <c r="G86" s="110">
        <f t="shared" si="9"/>
        <v>10</v>
      </c>
      <c r="H86" s="270">
        <f t="shared" si="9"/>
        <v>0</v>
      </c>
      <c r="I86" s="270">
        <f t="shared" si="9"/>
        <v>5</v>
      </c>
      <c r="J86" s="270">
        <f t="shared" si="9"/>
        <v>5</v>
      </c>
    </row>
    <row r="87" spans="1:10" s="65" customFormat="1" ht="18">
      <c r="A87" s="69"/>
      <c r="B87" s="147" t="s">
        <v>192</v>
      </c>
      <c r="C87" s="70" t="s">
        <v>126</v>
      </c>
      <c r="D87" s="70" t="s">
        <v>280</v>
      </c>
      <c r="E87" s="70" t="s">
        <v>337</v>
      </c>
      <c r="F87" s="125" t="s">
        <v>130</v>
      </c>
      <c r="G87" s="114">
        <v>10</v>
      </c>
      <c r="H87" s="271">
        <v>0</v>
      </c>
      <c r="I87" s="266">
        <v>5</v>
      </c>
      <c r="J87" s="271">
        <v>5</v>
      </c>
    </row>
    <row r="88" spans="1:10" s="64" customFormat="1" ht="18">
      <c r="A88" s="108"/>
      <c r="B88" s="78" t="s">
        <v>378</v>
      </c>
      <c r="C88" s="105" t="s">
        <v>126</v>
      </c>
      <c r="D88" s="105" t="s">
        <v>280</v>
      </c>
      <c r="E88" s="105" t="s">
        <v>338</v>
      </c>
      <c r="F88" s="127"/>
      <c r="G88" s="110">
        <f t="shared" si="9"/>
        <v>10</v>
      </c>
      <c r="H88" s="270">
        <f t="shared" si="9"/>
        <v>0</v>
      </c>
      <c r="I88" s="270">
        <f t="shared" si="9"/>
        <v>5</v>
      </c>
      <c r="J88" s="270">
        <f t="shared" si="9"/>
        <v>5</v>
      </c>
    </row>
    <row r="89" spans="1:10" s="65" customFormat="1" ht="18">
      <c r="A89" s="69"/>
      <c r="B89" s="147" t="s">
        <v>192</v>
      </c>
      <c r="C89" s="70" t="s">
        <v>126</v>
      </c>
      <c r="D89" s="70" t="s">
        <v>280</v>
      </c>
      <c r="E89" s="70" t="s">
        <v>338</v>
      </c>
      <c r="F89" s="125" t="s">
        <v>130</v>
      </c>
      <c r="G89" s="114">
        <v>10</v>
      </c>
      <c r="H89" s="271">
        <f>J89-I89</f>
        <v>0</v>
      </c>
      <c r="I89" s="266">
        <v>5</v>
      </c>
      <c r="J89" s="271">
        <v>5</v>
      </c>
    </row>
    <row r="90" spans="1:10" s="64" customFormat="1" ht="18">
      <c r="A90" s="108" t="s">
        <v>142</v>
      </c>
      <c r="B90" s="126" t="s">
        <v>117</v>
      </c>
      <c r="C90" s="105" t="s">
        <v>123</v>
      </c>
      <c r="D90" s="105"/>
      <c r="E90" s="105"/>
      <c r="F90" s="127"/>
      <c r="G90" s="112" t="e">
        <f t="shared" ref="G90:I90" si="10">G95</f>
        <v>#REF!</v>
      </c>
      <c r="H90" s="270">
        <f>H95+H91</f>
        <v>375</v>
      </c>
      <c r="I90" s="270">
        <f t="shared" si="10"/>
        <v>138</v>
      </c>
      <c r="J90" s="259">
        <f>J95+J91</f>
        <v>513</v>
      </c>
    </row>
    <row r="91" spans="1:10" s="64" customFormat="1" ht="18">
      <c r="A91" s="108" t="s">
        <v>143</v>
      </c>
      <c r="B91" s="272" t="s">
        <v>379</v>
      </c>
      <c r="C91" s="105" t="s">
        <v>123</v>
      </c>
      <c r="D91" s="105" t="s">
        <v>277</v>
      </c>
      <c r="E91" s="105"/>
      <c r="F91" s="105"/>
      <c r="G91" s="127"/>
      <c r="H91" s="259">
        <f>H92</f>
        <v>175</v>
      </c>
      <c r="I91" s="259">
        <f>I93</f>
        <v>0</v>
      </c>
      <c r="J91" s="259">
        <f>J92</f>
        <v>175</v>
      </c>
    </row>
    <row r="92" spans="1:10" s="64" customFormat="1" ht="31.5">
      <c r="A92" s="108"/>
      <c r="B92" s="78" t="s">
        <v>380</v>
      </c>
      <c r="C92" s="105" t="s">
        <v>123</v>
      </c>
      <c r="D92" s="105" t="s">
        <v>277</v>
      </c>
      <c r="E92" s="105" t="s">
        <v>381</v>
      </c>
      <c r="F92" s="127"/>
      <c r="G92" s="110">
        <f t="shared" ref="G92:I93" si="11">G93</f>
        <v>0</v>
      </c>
      <c r="H92" s="270">
        <f>H93</f>
        <v>175</v>
      </c>
      <c r="I92" s="270">
        <f t="shared" si="11"/>
        <v>0</v>
      </c>
      <c r="J92" s="270">
        <f>J93</f>
        <v>175</v>
      </c>
    </row>
    <row r="93" spans="1:10" s="64" customFormat="1" ht="31.5">
      <c r="A93" s="108"/>
      <c r="B93" s="273" t="s">
        <v>382</v>
      </c>
      <c r="C93" s="105" t="s">
        <v>123</v>
      </c>
      <c r="D93" s="105" t="s">
        <v>277</v>
      </c>
      <c r="E93" s="105" t="s">
        <v>383</v>
      </c>
      <c r="F93" s="105"/>
      <c r="G93" s="127"/>
      <c r="H93" s="259">
        <f>H94</f>
        <v>175</v>
      </c>
      <c r="I93" s="259">
        <f t="shared" si="11"/>
        <v>0</v>
      </c>
      <c r="J93" s="259">
        <f>J94</f>
        <v>175</v>
      </c>
    </row>
    <row r="94" spans="1:10" s="64" customFormat="1" ht="18">
      <c r="A94" s="108"/>
      <c r="B94" s="180" t="s">
        <v>192</v>
      </c>
      <c r="C94" s="70" t="s">
        <v>123</v>
      </c>
      <c r="D94" s="70" t="s">
        <v>277</v>
      </c>
      <c r="E94" s="70" t="s">
        <v>383</v>
      </c>
      <c r="F94" s="70" t="s">
        <v>130</v>
      </c>
      <c r="G94" s="125" t="s">
        <v>130</v>
      </c>
      <c r="H94" s="264">
        <f>J94-I94</f>
        <v>175</v>
      </c>
      <c r="I94" s="264">
        <v>0</v>
      </c>
      <c r="J94" s="264">
        <v>175</v>
      </c>
    </row>
    <row r="95" spans="1:10" s="64" customFormat="1" ht="18">
      <c r="A95" s="108" t="s">
        <v>384</v>
      </c>
      <c r="B95" s="130" t="s">
        <v>179</v>
      </c>
      <c r="C95" s="105" t="s">
        <v>123</v>
      </c>
      <c r="D95" s="105" t="s">
        <v>180</v>
      </c>
      <c r="E95" s="105"/>
      <c r="F95" s="127"/>
      <c r="G95" s="112" t="e">
        <f>#REF!</f>
        <v>#REF!</v>
      </c>
      <c r="H95" s="270">
        <f>H96</f>
        <v>200</v>
      </c>
      <c r="I95" s="259">
        <f>SUM(I96)</f>
        <v>138</v>
      </c>
      <c r="J95" s="259">
        <f>SUM(J96)</f>
        <v>338</v>
      </c>
    </row>
    <row r="96" spans="1:10" s="65" customFormat="1" ht="18" customHeight="1">
      <c r="A96" s="69"/>
      <c r="B96" s="204" t="s">
        <v>385</v>
      </c>
      <c r="C96" s="105" t="s">
        <v>123</v>
      </c>
      <c r="D96" s="105" t="s">
        <v>180</v>
      </c>
      <c r="E96" s="105" t="s">
        <v>386</v>
      </c>
      <c r="F96" s="178"/>
      <c r="G96" s="110">
        <f>G97</f>
        <v>0</v>
      </c>
      <c r="H96" s="270">
        <f>H97+H98</f>
        <v>200</v>
      </c>
      <c r="I96" s="270">
        <f>I97+I98</f>
        <v>138</v>
      </c>
      <c r="J96" s="270">
        <f>J97+J98</f>
        <v>338</v>
      </c>
    </row>
    <row r="97" spans="1:10" s="65" customFormat="1" ht="18" customHeight="1">
      <c r="A97" s="69"/>
      <c r="B97" s="147" t="s">
        <v>192</v>
      </c>
      <c r="C97" s="70" t="s">
        <v>123</v>
      </c>
      <c r="D97" s="70" t="s">
        <v>180</v>
      </c>
      <c r="E97" s="70" t="s">
        <v>339</v>
      </c>
      <c r="F97" s="149" t="s">
        <v>130</v>
      </c>
      <c r="G97" s="114"/>
      <c r="H97" s="271">
        <f>J97-I97</f>
        <v>200</v>
      </c>
      <c r="I97" s="271">
        <v>138</v>
      </c>
      <c r="J97" s="271">
        <f>138+200</f>
        <v>338</v>
      </c>
    </row>
    <row r="98" spans="1:10" s="65" customFormat="1" ht="31.5" customHeight="1">
      <c r="A98" s="69"/>
      <c r="B98" s="147" t="s">
        <v>148</v>
      </c>
      <c r="C98" s="70" t="s">
        <v>123</v>
      </c>
      <c r="D98" s="70" t="s">
        <v>180</v>
      </c>
      <c r="E98" s="70" t="s">
        <v>339</v>
      </c>
      <c r="F98" s="149" t="s">
        <v>131</v>
      </c>
      <c r="G98" s="114">
        <v>0</v>
      </c>
      <c r="H98" s="271">
        <v>0</v>
      </c>
      <c r="I98" s="271">
        <v>0</v>
      </c>
      <c r="J98" s="271">
        <v>0</v>
      </c>
    </row>
    <row r="99" spans="1:10" s="64" customFormat="1" ht="18" customHeight="1">
      <c r="A99" s="108" t="s">
        <v>145</v>
      </c>
      <c r="B99" s="122" t="s">
        <v>118</v>
      </c>
      <c r="C99" s="105" t="s">
        <v>127</v>
      </c>
      <c r="D99" s="105"/>
      <c r="E99" s="105"/>
      <c r="F99" s="105"/>
      <c r="G99" s="110" t="e">
        <f>#REF!+#REF!</f>
        <v>#REF!</v>
      </c>
      <c r="H99" s="270">
        <f>H100+H105</f>
        <v>56.97999999999999</v>
      </c>
      <c r="I99" s="270">
        <f>I105+I100</f>
        <v>168.7</v>
      </c>
      <c r="J99" s="270">
        <f>J100+J105</f>
        <v>225.67999999999998</v>
      </c>
    </row>
    <row r="100" spans="1:10" s="65" customFormat="1" ht="18">
      <c r="A100" s="108" t="s">
        <v>149</v>
      </c>
      <c r="B100" s="213" t="s">
        <v>288</v>
      </c>
      <c r="C100" s="105" t="s">
        <v>127</v>
      </c>
      <c r="D100" s="105" t="s">
        <v>121</v>
      </c>
      <c r="E100" s="105"/>
      <c r="F100" s="105"/>
      <c r="G100" s="110">
        <v>124.3</v>
      </c>
      <c r="H100" s="267">
        <f>H101</f>
        <v>0</v>
      </c>
      <c r="I100" s="270">
        <f t="shared" ref="I100" si="12">I101</f>
        <v>148.69999999999999</v>
      </c>
      <c r="J100" s="267">
        <f>J101</f>
        <v>148.69999999999999</v>
      </c>
    </row>
    <row r="101" spans="1:10" s="65" customFormat="1" ht="41.25" customHeight="1">
      <c r="A101" s="69"/>
      <c r="B101" s="274" t="s">
        <v>387</v>
      </c>
      <c r="C101" s="105" t="s">
        <v>127</v>
      </c>
      <c r="D101" s="105" t="s">
        <v>121</v>
      </c>
      <c r="E101" s="105" t="s">
        <v>388</v>
      </c>
      <c r="F101" s="178"/>
      <c r="G101" s="110">
        <v>124.3</v>
      </c>
      <c r="H101" s="265">
        <f>H102</f>
        <v>0</v>
      </c>
      <c r="I101" s="265">
        <f>I102</f>
        <v>148.69999999999999</v>
      </c>
      <c r="J101" s="265">
        <f>J102</f>
        <v>148.69999999999999</v>
      </c>
    </row>
    <row r="102" spans="1:10" s="65" customFormat="1" ht="35.25" customHeight="1">
      <c r="A102" s="69"/>
      <c r="B102" s="275" t="s">
        <v>389</v>
      </c>
      <c r="C102" s="105" t="s">
        <v>127</v>
      </c>
      <c r="D102" s="105" t="s">
        <v>121</v>
      </c>
      <c r="E102" s="105" t="s">
        <v>340</v>
      </c>
      <c r="F102" s="178"/>
      <c r="G102" s="110">
        <v>124.3</v>
      </c>
      <c r="H102" s="265">
        <f>H104+H103</f>
        <v>0</v>
      </c>
      <c r="I102" s="270">
        <f>I104+I103</f>
        <v>148.69999999999999</v>
      </c>
      <c r="J102" s="265">
        <f>J104+J103</f>
        <v>148.69999999999999</v>
      </c>
    </row>
    <row r="103" spans="1:10" s="65" customFormat="1" ht="26.25" customHeight="1">
      <c r="A103" s="69"/>
      <c r="B103" s="214" t="s">
        <v>401</v>
      </c>
      <c r="C103" s="70" t="s">
        <v>127</v>
      </c>
      <c r="D103" s="70" t="s">
        <v>121</v>
      </c>
      <c r="E103" s="70" t="s">
        <v>390</v>
      </c>
      <c r="F103" s="149" t="s">
        <v>367</v>
      </c>
      <c r="G103" s="114">
        <v>124.3</v>
      </c>
      <c r="H103" s="266">
        <f>J103-I103</f>
        <v>0</v>
      </c>
      <c r="I103" s="271">
        <v>58.4</v>
      </c>
      <c r="J103" s="266">
        <v>58.4</v>
      </c>
    </row>
    <row r="104" spans="1:10" s="65" customFormat="1" ht="18">
      <c r="A104" s="69"/>
      <c r="B104" s="214" t="s">
        <v>192</v>
      </c>
      <c r="C104" s="70" t="s">
        <v>127</v>
      </c>
      <c r="D104" s="70" t="s">
        <v>121</v>
      </c>
      <c r="E104" s="70" t="s">
        <v>340</v>
      </c>
      <c r="F104" s="149" t="s">
        <v>130</v>
      </c>
      <c r="G104" s="114">
        <v>124.3</v>
      </c>
      <c r="H104" s="266">
        <f>J104-I104</f>
        <v>0</v>
      </c>
      <c r="I104" s="271">
        <v>90.3</v>
      </c>
      <c r="J104" s="266">
        <v>90.3</v>
      </c>
    </row>
    <row r="105" spans="1:10" s="64" customFormat="1" ht="18">
      <c r="A105" s="108" t="s">
        <v>290</v>
      </c>
      <c r="B105" s="122" t="s">
        <v>33</v>
      </c>
      <c r="C105" s="105" t="s">
        <v>127</v>
      </c>
      <c r="D105" s="105" t="s">
        <v>126</v>
      </c>
      <c r="E105" s="105"/>
      <c r="F105" s="105"/>
      <c r="G105" s="110" t="e">
        <f>#REF!+G106+#REF!</f>
        <v>#REF!</v>
      </c>
      <c r="H105" s="265">
        <f>H106+H109</f>
        <v>56.97999999999999</v>
      </c>
      <c r="I105" s="259">
        <f>I106+I109</f>
        <v>20</v>
      </c>
      <c r="J105" s="270">
        <f>J106</f>
        <v>76.97999999999999</v>
      </c>
    </row>
    <row r="106" spans="1:10" s="64" customFormat="1" ht="36" customHeight="1">
      <c r="A106" s="71"/>
      <c r="B106" s="122" t="s">
        <v>226</v>
      </c>
      <c r="C106" s="105" t="s">
        <v>127</v>
      </c>
      <c r="D106" s="105" t="s">
        <v>126</v>
      </c>
      <c r="E106" s="105" t="s">
        <v>341</v>
      </c>
      <c r="F106" s="178"/>
      <c r="G106" s="110">
        <f>G107</f>
        <v>0</v>
      </c>
      <c r="H106" s="270">
        <f t="shared" ref="H106:I106" si="13">H107+H108</f>
        <v>56.97999999999999</v>
      </c>
      <c r="I106" s="270">
        <f t="shared" si="13"/>
        <v>20</v>
      </c>
      <c r="J106" s="270">
        <f>J107+J108</f>
        <v>76.97999999999999</v>
      </c>
    </row>
    <row r="107" spans="1:10" s="64" customFormat="1" ht="31.5" customHeight="1">
      <c r="A107" s="71"/>
      <c r="B107" s="196" t="s">
        <v>245</v>
      </c>
      <c r="C107" s="70" t="s">
        <v>127</v>
      </c>
      <c r="D107" s="70" t="s">
        <v>126</v>
      </c>
      <c r="E107" s="70" t="s">
        <v>341</v>
      </c>
      <c r="F107" s="149" t="s">
        <v>130</v>
      </c>
      <c r="G107" s="114">
        <v>0</v>
      </c>
      <c r="H107" s="266">
        <f>J107-I107</f>
        <v>54.97999999999999</v>
      </c>
      <c r="I107" s="264">
        <v>20</v>
      </c>
      <c r="J107" s="264">
        <f>20+54.98</f>
        <v>74.97999999999999</v>
      </c>
    </row>
    <row r="108" spans="1:10" s="64" customFormat="1" ht="31.5" customHeight="1">
      <c r="A108" s="71"/>
      <c r="B108" s="196" t="s">
        <v>148</v>
      </c>
      <c r="C108" s="70" t="s">
        <v>127</v>
      </c>
      <c r="D108" s="70" t="s">
        <v>126</v>
      </c>
      <c r="E108" s="70" t="s">
        <v>341</v>
      </c>
      <c r="F108" s="149" t="s">
        <v>131</v>
      </c>
      <c r="G108" s="114"/>
      <c r="H108" s="266">
        <v>2</v>
      </c>
      <c r="I108" s="264"/>
      <c r="J108" s="264">
        <v>2</v>
      </c>
    </row>
    <row r="109" spans="1:10" s="64" customFormat="1" ht="31.5" customHeight="1">
      <c r="A109" s="71"/>
      <c r="B109" s="122" t="s">
        <v>226</v>
      </c>
      <c r="C109" s="105" t="s">
        <v>127</v>
      </c>
      <c r="D109" s="105" t="s">
        <v>126</v>
      </c>
      <c r="E109" s="105" t="s">
        <v>342</v>
      </c>
      <c r="F109" s="178"/>
      <c r="G109" s="110"/>
      <c r="H109" s="265">
        <f>H110</f>
        <v>0</v>
      </c>
      <c r="I109" s="259">
        <f>I110</f>
        <v>0</v>
      </c>
      <c r="J109" s="259">
        <f>J110</f>
        <v>0</v>
      </c>
    </row>
    <row r="110" spans="1:10" s="64" customFormat="1" ht="31.5" customHeight="1">
      <c r="A110" s="71"/>
      <c r="B110" s="147" t="s">
        <v>192</v>
      </c>
      <c r="C110" s="70" t="s">
        <v>127</v>
      </c>
      <c r="D110" s="70" t="s">
        <v>126</v>
      </c>
      <c r="E110" s="70" t="s">
        <v>342</v>
      </c>
      <c r="F110" s="149" t="s">
        <v>130</v>
      </c>
      <c r="G110" s="114"/>
      <c r="H110" s="266">
        <f>J110-I110</f>
        <v>0</v>
      </c>
      <c r="I110" s="264">
        <v>0</v>
      </c>
      <c r="J110" s="264">
        <v>0</v>
      </c>
    </row>
    <row r="111" spans="1:10" s="64" customFormat="1" ht="18">
      <c r="A111" s="108" t="s">
        <v>146</v>
      </c>
      <c r="B111" s="122" t="s">
        <v>144</v>
      </c>
      <c r="C111" s="105" t="s">
        <v>128</v>
      </c>
      <c r="D111" s="105"/>
      <c r="E111" s="105"/>
      <c r="F111" s="105"/>
      <c r="G111" s="110" t="e">
        <f>G112</f>
        <v>#REF!</v>
      </c>
      <c r="H111" s="259">
        <f>H112</f>
        <v>419.05</v>
      </c>
      <c r="I111" s="259">
        <f>I112</f>
        <v>1484.89</v>
      </c>
      <c r="J111" s="270">
        <f>J112</f>
        <v>1903.94</v>
      </c>
    </row>
    <row r="112" spans="1:10" s="64" customFormat="1" ht="18">
      <c r="A112" s="108" t="s">
        <v>150</v>
      </c>
      <c r="B112" s="122" t="s">
        <v>32</v>
      </c>
      <c r="C112" s="105" t="s">
        <v>128</v>
      </c>
      <c r="D112" s="105" t="s">
        <v>120</v>
      </c>
      <c r="E112" s="105"/>
      <c r="F112" s="105"/>
      <c r="G112" s="110" t="e">
        <f>#REF!</f>
        <v>#REF!</v>
      </c>
      <c r="H112" s="259">
        <f>H113+H129</f>
        <v>419.05</v>
      </c>
      <c r="I112" s="270">
        <f>I113+I129</f>
        <v>1484.89</v>
      </c>
      <c r="J112" s="270">
        <f>J113</f>
        <v>1903.94</v>
      </c>
    </row>
    <row r="113" spans="1:11" s="64" customFormat="1" ht="31.5">
      <c r="A113" s="71"/>
      <c r="B113" s="130" t="s">
        <v>391</v>
      </c>
      <c r="C113" s="105" t="s">
        <v>128</v>
      </c>
      <c r="D113" s="105" t="s">
        <v>120</v>
      </c>
      <c r="E113" s="105" t="s">
        <v>352</v>
      </c>
      <c r="F113" s="178"/>
      <c r="G113" s="155" t="e">
        <f>G115+G121+#REF!+#REF!</f>
        <v>#REF!</v>
      </c>
      <c r="H113" s="265">
        <f>H114</f>
        <v>379.05</v>
      </c>
      <c r="I113" s="265">
        <f t="shared" ref="I113" si="14">I114</f>
        <v>925.29000000000008</v>
      </c>
      <c r="J113" s="265">
        <f>J114+J129</f>
        <v>1903.94</v>
      </c>
    </row>
    <row r="114" spans="1:11" s="64" customFormat="1" ht="18">
      <c r="A114" s="71"/>
      <c r="B114" s="130" t="s">
        <v>392</v>
      </c>
      <c r="C114" s="105" t="s">
        <v>128</v>
      </c>
      <c r="D114" s="105" t="s">
        <v>120</v>
      </c>
      <c r="E114" s="105" t="s">
        <v>393</v>
      </c>
      <c r="F114" s="178"/>
      <c r="G114" s="155" t="e">
        <f>G116+G122+#REF!+#REF!</f>
        <v>#REF!</v>
      </c>
      <c r="H114" s="265">
        <f>H115+H116+H121+H122+H123+H124+H125+H127+H128+H120+H118+H126+H119+H117</f>
        <v>379.05</v>
      </c>
      <c r="I114" s="265">
        <f>I115+I116+I121+I122+I123+I124+I125+I127+I128+I120+I118+I119+I126+I117</f>
        <v>925.29000000000008</v>
      </c>
      <c r="J114" s="265">
        <f>J115+J116+J121+J122+J123+J124+J125+J127+J128+J118+J126+J119+J117</f>
        <v>1304.3399999999999</v>
      </c>
      <c r="K114" s="64">
        <v>406.48</v>
      </c>
    </row>
    <row r="115" spans="1:11" s="64" customFormat="1" ht="18">
      <c r="A115" s="71"/>
      <c r="B115" s="196" t="s">
        <v>244</v>
      </c>
      <c r="C115" s="70" t="s">
        <v>128</v>
      </c>
      <c r="D115" s="70" t="s">
        <v>120</v>
      </c>
      <c r="E115" s="70" t="s">
        <v>351</v>
      </c>
      <c r="F115" s="149" t="s">
        <v>124</v>
      </c>
      <c r="G115" s="148">
        <v>0</v>
      </c>
      <c r="H115" s="264">
        <f>J115-I115</f>
        <v>7.8</v>
      </c>
      <c r="I115" s="264">
        <v>7.2</v>
      </c>
      <c r="J115" s="264">
        <v>15</v>
      </c>
      <c r="K115" s="261">
        <f>K114+H114</f>
        <v>785.53</v>
      </c>
    </row>
    <row r="116" spans="1:11" s="64" customFormat="1" ht="18">
      <c r="A116" s="71"/>
      <c r="B116" s="196" t="s">
        <v>244</v>
      </c>
      <c r="C116" s="70" t="s">
        <v>128</v>
      </c>
      <c r="D116" s="70" t="s">
        <v>120</v>
      </c>
      <c r="E116" s="70" t="s">
        <v>353</v>
      </c>
      <c r="F116" s="149" t="s">
        <v>124</v>
      </c>
      <c r="G116" s="148">
        <v>0</v>
      </c>
      <c r="H116" s="264">
        <f t="shared" ref="H116:H128" si="15">J116-I116</f>
        <v>16.400000000000006</v>
      </c>
      <c r="I116" s="264">
        <v>78.599999999999994</v>
      </c>
      <c r="J116" s="264">
        <f>52+26.6+10+33-26.6</f>
        <v>95</v>
      </c>
    </row>
    <row r="117" spans="1:11" s="64" customFormat="1" ht="18">
      <c r="A117" s="71"/>
      <c r="B117" s="196" t="s">
        <v>244</v>
      </c>
      <c r="C117" s="70" t="s">
        <v>128</v>
      </c>
      <c r="D117" s="70" t="s">
        <v>120</v>
      </c>
      <c r="E117" s="70" t="s">
        <v>422</v>
      </c>
      <c r="F117" s="149" t="s">
        <v>124</v>
      </c>
      <c r="G117" s="148"/>
      <c r="H117" s="264">
        <f t="shared" si="15"/>
        <v>26.6</v>
      </c>
      <c r="I117" s="264">
        <v>0</v>
      </c>
      <c r="J117" s="264">
        <v>26.6</v>
      </c>
    </row>
    <row r="118" spans="1:11" s="64" customFormat="1" ht="33" customHeight="1">
      <c r="A118" s="71"/>
      <c r="B118" s="196" t="s">
        <v>244</v>
      </c>
      <c r="C118" s="70" t="s">
        <v>128</v>
      </c>
      <c r="D118" s="70" t="s">
        <v>120</v>
      </c>
      <c r="E118" s="70" t="s">
        <v>394</v>
      </c>
      <c r="F118" s="149" t="s">
        <v>124</v>
      </c>
      <c r="G118" s="148">
        <v>0</v>
      </c>
      <c r="H118" s="264">
        <f t="shared" si="15"/>
        <v>10</v>
      </c>
      <c r="I118" s="264">
        <v>5</v>
      </c>
      <c r="J118" s="264">
        <v>15</v>
      </c>
    </row>
    <row r="119" spans="1:11" s="64" customFormat="1" ht="30.75" customHeight="1">
      <c r="A119" s="71"/>
      <c r="B119" s="196" t="s">
        <v>244</v>
      </c>
      <c r="C119" s="70" t="s">
        <v>128</v>
      </c>
      <c r="D119" s="70" t="s">
        <v>120</v>
      </c>
      <c r="E119" s="70" t="s">
        <v>395</v>
      </c>
      <c r="F119" s="149" t="s">
        <v>124</v>
      </c>
      <c r="G119" s="148"/>
      <c r="H119" s="264">
        <f t="shared" si="15"/>
        <v>52.4</v>
      </c>
      <c r="I119" s="264">
        <v>1</v>
      </c>
      <c r="J119" s="264">
        <f>1+50+4.4-2</f>
        <v>53.4</v>
      </c>
    </row>
    <row r="120" spans="1:11" s="64" customFormat="1" ht="30.75" customHeight="1">
      <c r="A120" s="71"/>
      <c r="B120" s="196" t="s">
        <v>245</v>
      </c>
      <c r="C120" s="70" t="s">
        <v>128</v>
      </c>
      <c r="D120" s="70" t="s">
        <v>120</v>
      </c>
      <c r="E120" s="70" t="s">
        <v>354</v>
      </c>
      <c r="F120" s="149" t="s">
        <v>130</v>
      </c>
      <c r="G120" s="148"/>
      <c r="H120" s="264">
        <f t="shared" si="15"/>
        <v>0</v>
      </c>
      <c r="I120" s="264">
        <v>0</v>
      </c>
      <c r="J120" s="264">
        <v>0</v>
      </c>
    </row>
    <row r="121" spans="1:11" s="64" customFormat="1" ht="28.5" customHeight="1">
      <c r="A121" s="71"/>
      <c r="B121" s="196" t="s">
        <v>401</v>
      </c>
      <c r="C121" s="70" t="s">
        <v>128</v>
      </c>
      <c r="D121" s="70" t="s">
        <v>120</v>
      </c>
      <c r="E121" s="70" t="s">
        <v>354</v>
      </c>
      <c r="F121" s="149" t="s">
        <v>367</v>
      </c>
      <c r="G121" s="148">
        <v>0</v>
      </c>
      <c r="H121" s="264">
        <f t="shared" si="15"/>
        <v>0</v>
      </c>
      <c r="I121" s="264">
        <v>158.94999999999999</v>
      </c>
      <c r="J121" s="264">
        <v>158.94999999999999</v>
      </c>
    </row>
    <row r="122" spans="1:11" s="64" customFormat="1" ht="33" customHeight="1">
      <c r="A122" s="71"/>
      <c r="B122" s="196" t="s">
        <v>245</v>
      </c>
      <c r="C122" s="70" t="s">
        <v>128</v>
      </c>
      <c r="D122" s="70" t="s">
        <v>120</v>
      </c>
      <c r="E122" s="70" t="s">
        <v>355</v>
      </c>
      <c r="F122" s="149">
        <v>244</v>
      </c>
      <c r="G122" s="148">
        <v>0</v>
      </c>
      <c r="H122" s="264">
        <f t="shared" si="15"/>
        <v>57</v>
      </c>
      <c r="I122" s="264">
        <v>10</v>
      </c>
      <c r="J122" s="264">
        <f>10+90-33</f>
        <v>67</v>
      </c>
    </row>
    <row r="123" spans="1:11" s="64" customFormat="1" ht="31.5">
      <c r="A123" s="71"/>
      <c r="B123" s="196" t="s">
        <v>245</v>
      </c>
      <c r="C123" s="70" t="s">
        <v>128</v>
      </c>
      <c r="D123" s="70" t="s">
        <v>120</v>
      </c>
      <c r="E123" s="70" t="s">
        <v>356</v>
      </c>
      <c r="F123" s="149">
        <v>244</v>
      </c>
      <c r="G123" s="148">
        <v>0</v>
      </c>
      <c r="H123" s="264">
        <f t="shared" si="15"/>
        <v>0</v>
      </c>
      <c r="I123" s="264">
        <v>285.60000000000002</v>
      </c>
      <c r="J123" s="264">
        <f>101.41+230.19-46</f>
        <v>285.60000000000002</v>
      </c>
    </row>
    <row r="124" spans="1:11" s="64" customFormat="1" ht="31.5">
      <c r="A124" s="71"/>
      <c r="B124" s="196" t="s">
        <v>245</v>
      </c>
      <c r="C124" s="70" t="s">
        <v>128</v>
      </c>
      <c r="D124" s="70" t="s">
        <v>120</v>
      </c>
      <c r="E124" s="70" t="s">
        <v>357</v>
      </c>
      <c r="F124" s="149">
        <v>244</v>
      </c>
      <c r="G124" s="148">
        <v>0</v>
      </c>
      <c r="H124" s="264">
        <f t="shared" si="15"/>
        <v>68.790000000000006</v>
      </c>
      <c r="I124" s="264">
        <v>27</v>
      </c>
      <c r="J124" s="264">
        <f>2+5+5+10+5+70+3-4.21</f>
        <v>95.79</v>
      </c>
    </row>
    <row r="125" spans="1:11" s="64" customFormat="1" ht="31.5">
      <c r="A125" s="71"/>
      <c r="B125" s="196" t="s">
        <v>245</v>
      </c>
      <c r="C125" s="70" t="s">
        <v>128</v>
      </c>
      <c r="D125" s="70" t="s">
        <v>120</v>
      </c>
      <c r="E125" s="70" t="s">
        <v>358</v>
      </c>
      <c r="F125" s="149">
        <v>244</v>
      </c>
      <c r="G125" s="148">
        <v>0</v>
      </c>
      <c r="H125" s="264">
        <f>J125-I125</f>
        <v>23</v>
      </c>
      <c r="I125" s="264">
        <v>271</v>
      </c>
      <c r="J125" s="264">
        <f>271+23</f>
        <v>294</v>
      </c>
    </row>
    <row r="126" spans="1:11" s="64" customFormat="1" ht="31.5">
      <c r="A126" s="71"/>
      <c r="B126" s="196" t="s">
        <v>245</v>
      </c>
      <c r="C126" s="70" t="s">
        <v>128</v>
      </c>
      <c r="D126" s="70" t="s">
        <v>120</v>
      </c>
      <c r="E126" s="70" t="s">
        <v>396</v>
      </c>
      <c r="F126" s="149">
        <v>244</v>
      </c>
      <c r="G126" s="148">
        <v>0</v>
      </c>
      <c r="H126" s="264">
        <f t="shared" si="15"/>
        <v>17.059999999999999</v>
      </c>
      <c r="I126" s="264">
        <v>2.94</v>
      </c>
      <c r="J126" s="264">
        <v>20</v>
      </c>
    </row>
    <row r="127" spans="1:11" s="64" customFormat="1" ht="18">
      <c r="A127" s="71"/>
      <c r="B127" s="147" t="s">
        <v>115</v>
      </c>
      <c r="C127" s="70" t="s">
        <v>128</v>
      </c>
      <c r="D127" s="70" t="s">
        <v>120</v>
      </c>
      <c r="E127" s="70" t="s">
        <v>347</v>
      </c>
      <c r="F127" s="149">
        <v>851</v>
      </c>
      <c r="G127" s="148">
        <v>0</v>
      </c>
      <c r="H127" s="264">
        <f t="shared" si="15"/>
        <v>0</v>
      </c>
      <c r="I127" s="264">
        <v>73</v>
      </c>
      <c r="J127" s="264">
        <v>73</v>
      </c>
    </row>
    <row r="128" spans="1:11" s="64" customFormat="1" ht="18">
      <c r="A128" s="71"/>
      <c r="B128" s="147" t="s">
        <v>166</v>
      </c>
      <c r="C128" s="70" t="s">
        <v>128</v>
      </c>
      <c r="D128" s="70" t="s">
        <v>120</v>
      </c>
      <c r="E128" s="70" t="s">
        <v>347</v>
      </c>
      <c r="F128" s="149" t="s">
        <v>168</v>
      </c>
      <c r="G128" s="148">
        <v>0</v>
      </c>
      <c r="H128" s="264">
        <f t="shared" si="15"/>
        <v>100</v>
      </c>
      <c r="I128" s="264">
        <v>5</v>
      </c>
      <c r="J128" s="264">
        <f>5+100</f>
        <v>105</v>
      </c>
    </row>
    <row r="129" spans="1:12" s="64" customFormat="1" ht="18">
      <c r="A129" s="238"/>
      <c r="B129" s="232" t="s">
        <v>397</v>
      </c>
      <c r="C129" s="105" t="s">
        <v>128</v>
      </c>
      <c r="D129" s="105" t="s">
        <v>120</v>
      </c>
      <c r="E129" s="105" t="s">
        <v>346</v>
      </c>
      <c r="F129" s="178"/>
      <c r="G129" s="155"/>
      <c r="H129" s="259">
        <f>SUM(H130+H131)</f>
        <v>40</v>
      </c>
      <c r="I129" s="259">
        <f>SUM(I130+I131)</f>
        <v>559.6</v>
      </c>
      <c r="J129" s="259">
        <f>SUM(J130+J131)</f>
        <v>599.6</v>
      </c>
    </row>
    <row r="130" spans="1:12" s="64" customFormat="1" ht="31.5">
      <c r="A130" s="71"/>
      <c r="B130" s="196" t="s">
        <v>245</v>
      </c>
      <c r="C130" s="70" t="s">
        <v>128</v>
      </c>
      <c r="D130" s="70" t="s">
        <v>120</v>
      </c>
      <c r="E130" s="70" t="s">
        <v>346</v>
      </c>
      <c r="F130" s="149">
        <v>244</v>
      </c>
      <c r="G130" s="148">
        <v>0</v>
      </c>
      <c r="H130" s="264">
        <f>J130-I130</f>
        <v>40</v>
      </c>
      <c r="I130" s="264">
        <v>10</v>
      </c>
      <c r="J130" s="264">
        <v>50</v>
      </c>
    </row>
    <row r="131" spans="1:12" s="64" customFormat="1" ht="19.5" customHeight="1">
      <c r="A131" s="71"/>
      <c r="B131" s="147" t="s">
        <v>148</v>
      </c>
      <c r="C131" s="70" t="s">
        <v>128</v>
      </c>
      <c r="D131" s="70" t="s">
        <v>120</v>
      </c>
      <c r="E131" s="70" t="s">
        <v>346</v>
      </c>
      <c r="F131" s="149" t="s">
        <v>131</v>
      </c>
      <c r="G131" s="114">
        <v>0</v>
      </c>
      <c r="H131" s="266">
        <v>0</v>
      </c>
      <c r="I131" s="264">
        <v>549.6</v>
      </c>
      <c r="J131" s="264">
        <v>549.6</v>
      </c>
    </row>
    <row r="132" spans="1:12" s="64" customFormat="1" ht="19.5" customHeight="1">
      <c r="A132" s="108" t="s">
        <v>153</v>
      </c>
      <c r="B132" s="78" t="s">
        <v>119</v>
      </c>
      <c r="C132" s="105" t="s">
        <v>129</v>
      </c>
      <c r="D132" s="105"/>
      <c r="E132" s="105"/>
      <c r="F132" s="105"/>
      <c r="G132" s="110" t="e">
        <f t="shared" ref="G132" si="16">G133</f>
        <v>#REF!</v>
      </c>
      <c r="H132" s="265">
        <f>H133</f>
        <v>5</v>
      </c>
      <c r="I132" s="265">
        <f t="shared" ref="I132" si="17">I133</f>
        <v>2986.06</v>
      </c>
      <c r="J132" s="270">
        <f>J133</f>
        <v>2991.06</v>
      </c>
    </row>
    <row r="133" spans="1:12" s="64" customFormat="1" ht="19.5" customHeight="1">
      <c r="A133" s="108" t="s">
        <v>154</v>
      </c>
      <c r="B133" s="131" t="s">
        <v>53</v>
      </c>
      <c r="C133" s="105" t="s">
        <v>129</v>
      </c>
      <c r="D133" s="105" t="s">
        <v>127</v>
      </c>
      <c r="E133" s="105"/>
      <c r="F133" s="105"/>
      <c r="G133" s="110" t="e">
        <f>#REF!</f>
        <v>#REF!</v>
      </c>
      <c r="H133" s="265">
        <f>H140+H134+H137</f>
        <v>5</v>
      </c>
      <c r="I133" s="270">
        <f>I140+I134+I137</f>
        <v>2986.06</v>
      </c>
      <c r="J133" s="270">
        <f>J140+J134+J137</f>
        <v>2991.06</v>
      </c>
    </row>
    <row r="134" spans="1:12" s="64" customFormat="1" ht="31.5">
      <c r="A134" s="71"/>
      <c r="B134" s="130" t="s">
        <v>169</v>
      </c>
      <c r="C134" s="105" t="s">
        <v>129</v>
      </c>
      <c r="D134" s="105" t="s">
        <v>127</v>
      </c>
      <c r="E134" s="105" t="s">
        <v>393</v>
      </c>
      <c r="F134" s="178"/>
      <c r="G134" s="155">
        <f>G135+G136</f>
        <v>0</v>
      </c>
      <c r="H134" s="265">
        <f>H135+H136</f>
        <v>0</v>
      </c>
      <c r="I134" s="265">
        <f>I135+I136</f>
        <v>2296.16</v>
      </c>
      <c r="J134" s="265">
        <f>J135+J136</f>
        <v>2296.16</v>
      </c>
    </row>
    <row r="135" spans="1:12" s="64" customFormat="1" ht="18">
      <c r="A135" s="71"/>
      <c r="B135" s="147" t="s">
        <v>227</v>
      </c>
      <c r="C135" s="70" t="s">
        <v>129</v>
      </c>
      <c r="D135" s="70" t="s">
        <v>127</v>
      </c>
      <c r="E135" s="70" t="s">
        <v>343</v>
      </c>
      <c r="F135" s="149" t="s">
        <v>134</v>
      </c>
      <c r="G135" s="148">
        <v>0</v>
      </c>
      <c r="H135" s="264">
        <f>J135-I135</f>
        <v>0</v>
      </c>
      <c r="I135" s="264">
        <v>1763.56</v>
      </c>
      <c r="J135" s="264">
        <v>1763.56</v>
      </c>
      <c r="K135" s="261">
        <f>J135+J136</f>
        <v>2296.16</v>
      </c>
      <c r="L135" s="261">
        <f>K135+K44+K19</f>
        <v>2895.2699999999995</v>
      </c>
    </row>
    <row r="136" spans="1:12" s="64" customFormat="1" ht="31.5">
      <c r="A136" s="71"/>
      <c r="B136" s="147" t="s">
        <v>228</v>
      </c>
      <c r="C136" s="70" t="s">
        <v>129</v>
      </c>
      <c r="D136" s="70" t="s">
        <v>127</v>
      </c>
      <c r="E136" s="70" t="s">
        <v>343</v>
      </c>
      <c r="F136" s="149" t="s">
        <v>184</v>
      </c>
      <c r="G136" s="148">
        <v>0</v>
      </c>
      <c r="H136" s="264">
        <f>J136-I136</f>
        <v>0</v>
      </c>
      <c r="I136" s="264">
        <v>532.6</v>
      </c>
      <c r="J136" s="264">
        <v>532.6</v>
      </c>
    </row>
    <row r="137" spans="1:12" s="64" customFormat="1" ht="31.5">
      <c r="A137" s="69"/>
      <c r="B137" s="210" t="s">
        <v>308</v>
      </c>
      <c r="C137" s="105" t="s">
        <v>129</v>
      </c>
      <c r="D137" s="105" t="s">
        <v>127</v>
      </c>
      <c r="E137" s="105" t="s">
        <v>344</v>
      </c>
      <c r="F137" s="149"/>
      <c r="G137" s="155">
        <f>G138+G139</f>
        <v>0</v>
      </c>
      <c r="H137" s="265">
        <f>H138+H139</f>
        <v>0</v>
      </c>
      <c r="I137" s="259">
        <f>I138+I139</f>
        <v>684.9</v>
      </c>
      <c r="J137" s="259">
        <f>J138+J139</f>
        <v>684.9</v>
      </c>
    </row>
    <row r="138" spans="1:12" s="64" customFormat="1" ht="18">
      <c r="A138" s="69"/>
      <c r="B138" s="207" t="s">
        <v>227</v>
      </c>
      <c r="C138" s="70" t="s">
        <v>129</v>
      </c>
      <c r="D138" s="70" t="s">
        <v>127</v>
      </c>
      <c r="E138" s="70" t="s">
        <v>344</v>
      </c>
      <c r="F138" s="149" t="s">
        <v>134</v>
      </c>
      <c r="G138" s="148">
        <v>0</v>
      </c>
      <c r="H138" s="266">
        <f>J138-I138</f>
        <v>0</v>
      </c>
      <c r="I138" s="264">
        <v>526</v>
      </c>
      <c r="J138" s="264">
        <v>526</v>
      </c>
    </row>
    <row r="139" spans="1:12" s="64" customFormat="1" ht="15" customHeight="1">
      <c r="A139" s="69"/>
      <c r="B139" s="207" t="s">
        <v>228</v>
      </c>
      <c r="C139" s="70" t="s">
        <v>129</v>
      </c>
      <c r="D139" s="70" t="s">
        <v>127</v>
      </c>
      <c r="E139" s="70" t="s">
        <v>344</v>
      </c>
      <c r="F139" s="149" t="s">
        <v>184</v>
      </c>
      <c r="G139" s="148">
        <v>0</v>
      </c>
      <c r="H139" s="266">
        <f>J139-I139</f>
        <v>0</v>
      </c>
      <c r="I139" s="264">
        <v>158.9</v>
      </c>
      <c r="J139" s="264">
        <v>158.9</v>
      </c>
    </row>
    <row r="140" spans="1:12" s="64" customFormat="1" ht="15" customHeight="1">
      <c r="A140" s="238"/>
      <c r="B140" s="122" t="s">
        <v>229</v>
      </c>
      <c r="C140" s="105" t="s">
        <v>129</v>
      </c>
      <c r="D140" s="105" t="s">
        <v>127</v>
      </c>
      <c r="E140" s="105"/>
      <c r="F140" s="178"/>
      <c r="G140" s="155" t="e">
        <f>#REF!+#REF!</f>
        <v>#REF!</v>
      </c>
      <c r="H140" s="265">
        <f>H142</f>
        <v>5</v>
      </c>
      <c r="I140" s="265">
        <f>I142</f>
        <v>5</v>
      </c>
      <c r="J140" s="265">
        <f>J142</f>
        <v>10</v>
      </c>
    </row>
    <row r="141" spans="1:12" s="64" customFormat="1" ht="24" customHeight="1">
      <c r="A141" s="71"/>
      <c r="B141" s="122" t="s">
        <v>176</v>
      </c>
      <c r="C141" s="70" t="s">
        <v>129</v>
      </c>
      <c r="D141" s="70" t="s">
        <v>127</v>
      </c>
      <c r="E141" s="105" t="s">
        <v>345</v>
      </c>
      <c r="F141" s="149"/>
      <c r="G141" s="148"/>
      <c r="H141" s="266">
        <f>H142</f>
        <v>5</v>
      </c>
      <c r="I141" s="264">
        <f>I142</f>
        <v>5</v>
      </c>
      <c r="J141" s="266">
        <f>J142</f>
        <v>10</v>
      </c>
    </row>
    <row r="142" spans="1:12" s="64" customFormat="1" ht="34.5" customHeight="1">
      <c r="A142" s="71"/>
      <c r="B142" s="208" t="s">
        <v>245</v>
      </c>
      <c r="C142" s="70" t="s">
        <v>129</v>
      </c>
      <c r="D142" s="70" t="s">
        <v>127</v>
      </c>
      <c r="E142" s="70" t="s">
        <v>345</v>
      </c>
      <c r="F142" s="149" t="s">
        <v>130</v>
      </c>
      <c r="G142" s="148">
        <v>0</v>
      </c>
      <c r="H142" s="271">
        <f>J142-I142</f>
        <v>5</v>
      </c>
      <c r="I142" s="276">
        <v>5</v>
      </c>
      <c r="J142" s="264">
        <f>5+5</f>
        <v>10</v>
      </c>
    </row>
    <row r="143" spans="1:12" s="64" customFormat="1" ht="15" customHeight="1">
      <c r="A143" s="238">
        <v>8</v>
      </c>
      <c r="B143" s="209" t="s">
        <v>151</v>
      </c>
      <c r="C143" s="105" t="s">
        <v>152</v>
      </c>
      <c r="D143" s="105"/>
      <c r="E143" s="105"/>
      <c r="F143" s="127"/>
      <c r="G143" s="155">
        <f>G144</f>
        <v>0</v>
      </c>
      <c r="H143" s="277">
        <f>SUM(H144)</f>
        <v>0</v>
      </c>
      <c r="I143" s="278">
        <v>0</v>
      </c>
      <c r="J143" s="259">
        <f>J144</f>
        <v>0</v>
      </c>
    </row>
    <row r="144" spans="1:12" s="64" customFormat="1" ht="15" customHeight="1">
      <c r="A144" s="69" t="s">
        <v>218</v>
      </c>
      <c r="B144" s="210" t="s">
        <v>155</v>
      </c>
      <c r="C144" s="70" t="s">
        <v>152</v>
      </c>
      <c r="D144" s="70" t="s">
        <v>152</v>
      </c>
      <c r="E144" s="70" t="s">
        <v>240</v>
      </c>
      <c r="F144" s="125"/>
      <c r="G144" s="148">
        <v>0</v>
      </c>
      <c r="H144" s="276">
        <v>0</v>
      </c>
      <c r="I144" s="279">
        <v>0</v>
      </c>
      <c r="J144" s="264">
        <v>0</v>
      </c>
    </row>
    <row r="145" spans="1:11" s="129" customFormat="1" ht="15" customHeight="1">
      <c r="A145" s="238"/>
      <c r="B145" s="307" t="s">
        <v>31</v>
      </c>
      <c r="C145" s="307"/>
      <c r="D145" s="307"/>
      <c r="E145" s="307"/>
      <c r="F145" s="307"/>
      <c r="G145" s="113" t="e">
        <f>G132+G111+#REF!+G72+G64+G8+G143</f>
        <v>#REF!</v>
      </c>
      <c r="H145" s="280">
        <f>H8+H64+H72+H90+H99+H111+H132+H143</f>
        <v>880.03</v>
      </c>
      <c r="I145" s="280">
        <f>I8+I64+I72+I90+I99+I111+I132+I143</f>
        <v>7263.02</v>
      </c>
      <c r="J145" s="280">
        <f>J8+J64+J72+J90+J99+J111+J132+J143</f>
        <v>8143.0499999999993</v>
      </c>
      <c r="K145" s="281"/>
    </row>
    <row r="146" spans="1:11" s="65" customFormat="1" ht="15" customHeight="1">
      <c r="A146" s="66"/>
      <c r="B146" s="67"/>
      <c r="C146" s="68"/>
      <c r="D146" s="68"/>
      <c r="E146" s="68"/>
      <c r="F146" s="68"/>
      <c r="G146" s="68"/>
      <c r="H146" s="280"/>
      <c r="I146" s="28"/>
      <c r="J146" s="68"/>
      <c r="K146" s="282"/>
    </row>
    <row r="147" spans="1:11" s="65" customFormat="1" ht="15" customHeight="1">
      <c r="A147" s="66"/>
      <c r="B147" s="67"/>
      <c r="C147" s="68"/>
      <c r="D147" s="68"/>
      <c r="E147" s="68"/>
      <c r="F147" s="68"/>
      <c r="G147" s="68"/>
      <c r="H147" s="280">
        <f>H146-H145</f>
        <v>-880.03</v>
      </c>
      <c r="I147" s="28"/>
      <c r="J147" s="287">
        <f>J145-I145</f>
        <v>880.02999999999884</v>
      </c>
    </row>
    <row r="148" spans="1:11">
      <c r="J148" s="286">
        <v>8088.07</v>
      </c>
    </row>
    <row r="149" spans="1:11">
      <c r="J149" s="286">
        <f>J145-J148</f>
        <v>54.979999999999563</v>
      </c>
    </row>
  </sheetData>
  <mergeCells count="4">
    <mergeCell ref="B145:F145"/>
    <mergeCell ref="E1:J1"/>
    <mergeCell ref="A3:J3"/>
    <mergeCell ref="F5:J5"/>
  </mergeCells>
  <pageMargins left="0.98425196850393704" right="0.59055118110236227" top="0.78740157480314965" bottom="0.78740157480314965" header="0.31496062992125984" footer="0.39370078740157483"/>
  <pageSetup paperSize="9" scale="45" orientation="portrait" r:id="rId1"/>
  <rowBreaks count="1" manualBreakCount="1">
    <brk id="57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P170"/>
  <sheetViews>
    <sheetView tabSelected="1" view="pageBreakPreview" topLeftCell="A98" zoomScale="75" zoomScaleNormal="75" workbookViewId="0">
      <selection activeCell="H119" sqref="H119"/>
    </sheetView>
  </sheetViews>
  <sheetFormatPr defaultColWidth="3.5703125" defaultRowHeight="12.75"/>
  <cols>
    <col min="1" max="1" width="5.28515625" style="26" customWidth="1"/>
    <col min="2" max="2" width="74.42578125" style="27" customWidth="1"/>
    <col min="3" max="3" width="8.5703125" style="28" customWidth="1"/>
    <col min="4" max="4" width="8.42578125" style="28" customWidth="1"/>
    <col min="5" max="5" width="14.7109375" style="28" customWidth="1"/>
    <col min="6" max="6" width="12.42578125" style="28" customWidth="1"/>
    <col min="7" max="7" width="12.42578125" style="152" hidden="1" customWidth="1"/>
    <col min="8" max="8" width="14.7109375" style="28" customWidth="1"/>
    <col min="9" max="9" width="13.85546875" style="28" hidden="1" customWidth="1"/>
    <col min="10" max="10" width="13.85546875" style="152" customWidth="1"/>
    <col min="11" max="15" width="9.140625" style="29" customWidth="1"/>
    <col min="16" max="16" width="23.85546875" style="29" customWidth="1"/>
    <col min="17" max="20" width="9.140625" style="29" customWidth="1"/>
    <col min="21" max="21" width="4" style="29" customWidth="1"/>
    <col min="22" max="255" width="9.140625" style="29" customWidth="1"/>
    <col min="256" max="16384" width="3.5703125" style="29"/>
  </cols>
  <sheetData>
    <row r="1" spans="1:10" ht="100.5" customHeight="1">
      <c r="E1" s="306" t="s">
        <v>418</v>
      </c>
      <c r="F1" s="306"/>
      <c r="G1" s="306"/>
      <c r="H1" s="306"/>
      <c r="I1" s="306"/>
      <c r="J1" s="306"/>
    </row>
    <row r="2" spans="1:10" ht="15.75" customHeight="1">
      <c r="F2" s="30"/>
      <c r="G2" s="146"/>
      <c r="I2" s="30"/>
      <c r="J2" s="146"/>
    </row>
    <row r="3" spans="1:10" s="55" customFormat="1" ht="75" customHeight="1">
      <c r="A3" s="298" t="s">
        <v>398</v>
      </c>
      <c r="B3" s="298"/>
      <c r="C3" s="298"/>
      <c r="D3" s="298"/>
      <c r="E3" s="298"/>
      <c r="F3" s="298"/>
      <c r="G3" s="298"/>
      <c r="H3" s="298"/>
      <c r="I3" s="298"/>
      <c r="J3" s="295"/>
    </row>
    <row r="4" spans="1:10" s="55" customFormat="1" ht="21" customHeight="1">
      <c r="A4" s="233"/>
      <c r="B4" s="233"/>
      <c r="C4" s="233"/>
      <c r="D4" s="233"/>
      <c r="E4" s="233"/>
      <c r="F4" s="233"/>
      <c r="G4" s="175"/>
      <c r="H4" s="233"/>
      <c r="I4" s="233"/>
      <c r="J4" s="176"/>
    </row>
    <row r="5" spans="1:10" s="33" customFormat="1" ht="15.75" customHeight="1">
      <c r="A5" s="31"/>
      <c r="B5" s="31"/>
      <c r="C5" s="31"/>
      <c r="D5" s="31"/>
      <c r="E5" s="32"/>
      <c r="F5" s="308" t="s">
        <v>57</v>
      </c>
      <c r="G5" s="308"/>
      <c r="H5" s="308"/>
      <c r="I5" s="308"/>
      <c r="J5" s="308"/>
    </row>
    <row r="6" spans="1:10" s="63" customFormat="1" ht="80.25" customHeight="1">
      <c r="A6" s="40" t="s">
        <v>42</v>
      </c>
      <c r="B6" s="40" t="s">
        <v>43</v>
      </c>
      <c r="C6" s="191" t="s">
        <v>60</v>
      </c>
      <c r="D6" s="191" t="s">
        <v>61</v>
      </c>
      <c r="E6" s="192" t="s">
        <v>62</v>
      </c>
      <c r="F6" s="192" t="s">
        <v>63</v>
      </c>
      <c r="G6" s="192" t="s">
        <v>18</v>
      </c>
      <c r="H6" s="36" t="s">
        <v>261</v>
      </c>
      <c r="I6" s="40" t="s">
        <v>234</v>
      </c>
      <c r="J6" s="40" t="s">
        <v>283</v>
      </c>
    </row>
    <row r="7" spans="1:10" s="72" customFormat="1" ht="18.75">
      <c r="A7" s="120">
        <v>1</v>
      </c>
      <c r="B7" s="120">
        <v>2</v>
      </c>
      <c r="C7" s="121" t="s">
        <v>44</v>
      </c>
      <c r="D7" s="121" t="s">
        <v>45</v>
      </c>
      <c r="E7" s="121" t="s">
        <v>46</v>
      </c>
      <c r="F7" s="121" t="s">
        <v>47</v>
      </c>
      <c r="G7" s="121" t="s">
        <v>47</v>
      </c>
      <c r="H7" s="198" t="s">
        <v>368</v>
      </c>
      <c r="I7" s="120">
        <v>7</v>
      </c>
      <c r="J7" s="120">
        <v>8</v>
      </c>
    </row>
    <row r="8" spans="1:10" s="64" customFormat="1" ht="18">
      <c r="A8" s="108" t="s">
        <v>135</v>
      </c>
      <c r="B8" s="122" t="s">
        <v>113</v>
      </c>
      <c r="C8" s="108" t="s">
        <v>120</v>
      </c>
      <c r="D8" s="108"/>
      <c r="E8" s="108"/>
      <c r="F8" s="105"/>
      <c r="G8" s="112" t="e">
        <f>G9+G14+G40</f>
        <v>#REF!</v>
      </c>
      <c r="H8" s="241">
        <f>H9+H14+H40+H62+H65</f>
        <v>9</v>
      </c>
      <c r="I8" s="241" t="e">
        <f>I9+I14+I40</f>
        <v>#REF!</v>
      </c>
      <c r="J8" s="241">
        <f>J9+J14+J40+J62+J65</f>
        <v>1788.27</v>
      </c>
    </row>
    <row r="9" spans="1:10" s="64" customFormat="1" ht="31.5">
      <c r="A9" s="108" t="s">
        <v>58</v>
      </c>
      <c r="B9" s="122" t="s">
        <v>114</v>
      </c>
      <c r="C9" s="105" t="s">
        <v>120</v>
      </c>
      <c r="D9" s="105" t="s">
        <v>121</v>
      </c>
      <c r="E9" s="105"/>
      <c r="F9" s="105"/>
      <c r="G9" s="112">
        <f>G10</f>
        <v>0</v>
      </c>
      <c r="H9" s="241">
        <f>H10</f>
        <v>0</v>
      </c>
      <c r="I9" s="241">
        <f>I10</f>
        <v>446</v>
      </c>
      <c r="J9" s="241">
        <f>J10</f>
        <v>550.42000000000007</v>
      </c>
    </row>
    <row r="10" spans="1:10" s="64" customFormat="1" ht="18">
      <c r="A10" s="71"/>
      <c r="B10" s="179" t="s">
        <v>132</v>
      </c>
      <c r="C10" s="212" t="s">
        <v>120</v>
      </c>
      <c r="D10" s="212" t="s">
        <v>121</v>
      </c>
      <c r="E10" s="105" t="s">
        <v>310</v>
      </c>
      <c r="F10" s="212"/>
      <c r="G10" s="230">
        <f>G11+G13+G12</f>
        <v>0</v>
      </c>
      <c r="H10" s="250">
        <f>H11+H13+H12</f>
        <v>0</v>
      </c>
      <c r="I10" s="250">
        <f>I11+I13+I12</f>
        <v>446</v>
      </c>
      <c r="J10" s="250">
        <f>J11+J13+J12</f>
        <v>550.42000000000007</v>
      </c>
    </row>
    <row r="11" spans="1:10" s="64" customFormat="1" ht="18">
      <c r="A11" s="71"/>
      <c r="B11" s="180" t="s">
        <v>190</v>
      </c>
      <c r="C11" s="117" t="s">
        <v>120</v>
      </c>
      <c r="D11" s="117" t="s">
        <v>121</v>
      </c>
      <c r="E11" s="70" t="s">
        <v>312</v>
      </c>
      <c r="F11" s="181" t="s">
        <v>122</v>
      </c>
      <c r="G11" s="182">
        <v>0</v>
      </c>
      <c r="H11" s="256">
        <v>0</v>
      </c>
      <c r="I11" s="251">
        <v>323</v>
      </c>
      <c r="J11" s="251">
        <v>393.05</v>
      </c>
    </row>
    <row r="12" spans="1:10" s="64" customFormat="1" ht="31.5">
      <c r="A12" s="71"/>
      <c r="B12" s="180" t="s">
        <v>213</v>
      </c>
      <c r="C12" s="117" t="s">
        <v>120</v>
      </c>
      <c r="D12" s="117" t="s">
        <v>121</v>
      </c>
      <c r="E12" s="70" t="s">
        <v>313</v>
      </c>
      <c r="F12" s="181" t="s">
        <v>211</v>
      </c>
      <c r="G12" s="182">
        <v>0</v>
      </c>
      <c r="H12" s="256">
        <v>0</v>
      </c>
      <c r="I12" s="251">
        <v>26</v>
      </c>
      <c r="J12" s="251">
        <v>29.7</v>
      </c>
    </row>
    <row r="13" spans="1:10" s="64" customFormat="1" ht="47.25">
      <c r="A13" s="71"/>
      <c r="B13" s="180" t="s">
        <v>191</v>
      </c>
      <c r="C13" s="70" t="s">
        <v>120</v>
      </c>
      <c r="D13" s="70" t="s">
        <v>121</v>
      </c>
      <c r="E13" s="70" t="s">
        <v>312</v>
      </c>
      <c r="F13" s="149" t="s">
        <v>182</v>
      </c>
      <c r="G13" s="148">
        <v>0</v>
      </c>
      <c r="H13" s="253">
        <v>0</v>
      </c>
      <c r="I13" s="243">
        <v>97</v>
      </c>
      <c r="J13" s="243">
        <v>127.67</v>
      </c>
    </row>
    <row r="14" spans="1:10" s="64" customFormat="1" ht="47.25">
      <c r="A14" s="108" t="s">
        <v>136</v>
      </c>
      <c r="B14" s="109" t="s">
        <v>38</v>
      </c>
      <c r="C14" s="105" t="s">
        <v>120</v>
      </c>
      <c r="D14" s="105" t="s">
        <v>123</v>
      </c>
      <c r="E14" s="105"/>
      <c r="F14" s="105"/>
      <c r="G14" s="112">
        <f>G16</f>
        <v>0</v>
      </c>
      <c r="H14" s="241">
        <f>H16</f>
        <v>0</v>
      </c>
      <c r="I14" s="241">
        <f>I16</f>
        <v>585</v>
      </c>
      <c r="J14" s="241">
        <f>J16</f>
        <v>434.41999999999996</v>
      </c>
    </row>
    <row r="15" spans="1:10" s="64" customFormat="1" ht="18" hidden="1">
      <c r="A15" s="108"/>
      <c r="B15" s="124" t="s">
        <v>167</v>
      </c>
      <c r="C15" s="70" t="s">
        <v>120</v>
      </c>
      <c r="D15" s="70" t="s">
        <v>123</v>
      </c>
      <c r="E15" s="70" t="s">
        <v>133</v>
      </c>
      <c r="F15" s="125" t="s">
        <v>168</v>
      </c>
      <c r="G15" s="135"/>
      <c r="H15" s="243">
        <v>0</v>
      </c>
      <c r="I15" s="243">
        <v>0</v>
      </c>
      <c r="J15" s="243">
        <v>0</v>
      </c>
    </row>
    <row r="16" spans="1:10" s="65" customFormat="1" ht="31.5">
      <c r="A16" s="69"/>
      <c r="B16" s="123" t="s">
        <v>156</v>
      </c>
      <c r="C16" s="105" t="s">
        <v>120</v>
      </c>
      <c r="D16" s="105" t="s">
        <v>123</v>
      </c>
      <c r="E16" s="105" t="s">
        <v>318</v>
      </c>
      <c r="F16" s="178"/>
      <c r="G16" s="155">
        <f>G18+G26</f>
        <v>0</v>
      </c>
      <c r="H16" s="252">
        <f>H18+H23+H26</f>
        <v>0</v>
      </c>
      <c r="I16" s="252">
        <f>I18+I26</f>
        <v>585</v>
      </c>
      <c r="J16" s="252">
        <f>J18+J23+J26</f>
        <v>434.41999999999996</v>
      </c>
    </row>
    <row r="17" spans="1:10" s="64" customFormat="1" ht="31.5" hidden="1">
      <c r="A17" s="71"/>
      <c r="B17" s="147" t="s">
        <v>169</v>
      </c>
      <c r="C17" s="70" t="s">
        <v>120</v>
      </c>
      <c r="D17" s="70" t="s">
        <v>123</v>
      </c>
      <c r="E17" s="70" t="s">
        <v>170</v>
      </c>
      <c r="F17" s="149"/>
      <c r="G17" s="148"/>
      <c r="H17" s="253"/>
      <c r="I17" s="253"/>
      <c r="J17" s="253"/>
    </row>
    <row r="18" spans="1:10" s="64" customFormat="1" ht="38.25" customHeight="1">
      <c r="A18" s="71"/>
      <c r="B18" s="147" t="s">
        <v>169</v>
      </c>
      <c r="C18" s="105" t="s">
        <v>120</v>
      </c>
      <c r="D18" s="105" t="s">
        <v>123</v>
      </c>
      <c r="E18" s="105" t="s">
        <v>311</v>
      </c>
      <c r="F18" s="178"/>
      <c r="G18" s="155">
        <f>G19+G21</f>
        <v>0</v>
      </c>
      <c r="H18" s="252">
        <f>H19+H20+H21</f>
        <v>0</v>
      </c>
      <c r="I18" s="252">
        <f>I19+I20+I21</f>
        <v>179</v>
      </c>
      <c r="J18" s="252">
        <f>J19+J20+J21</f>
        <v>250.64</v>
      </c>
    </row>
    <row r="19" spans="1:10" s="64" customFormat="1" ht="18">
      <c r="A19" s="71"/>
      <c r="B19" s="147" t="s">
        <v>190</v>
      </c>
      <c r="C19" s="70" t="s">
        <v>120</v>
      </c>
      <c r="D19" s="70" t="s">
        <v>123</v>
      </c>
      <c r="E19" s="70" t="s">
        <v>314</v>
      </c>
      <c r="F19" s="149" t="s">
        <v>122</v>
      </c>
      <c r="G19" s="148">
        <v>0</v>
      </c>
      <c r="H19" s="243">
        <v>0</v>
      </c>
      <c r="I19" s="243">
        <v>130</v>
      </c>
      <c r="J19" s="243">
        <v>173.44</v>
      </c>
    </row>
    <row r="20" spans="1:10" s="64" customFormat="1" ht="31.5">
      <c r="A20" s="71"/>
      <c r="B20" s="147" t="s">
        <v>213</v>
      </c>
      <c r="C20" s="70" t="s">
        <v>120</v>
      </c>
      <c r="D20" s="70" t="s">
        <v>123</v>
      </c>
      <c r="E20" s="70" t="s">
        <v>315</v>
      </c>
      <c r="F20" s="149" t="s">
        <v>211</v>
      </c>
      <c r="G20" s="148">
        <v>0</v>
      </c>
      <c r="H20" s="243">
        <v>0</v>
      </c>
      <c r="I20" s="243">
        <v>10</v>
      </c>
      <c r="J20" s="243">
        <v>19.059999999999999</v>
      </c>
    </row>
    <row r="21" spans="1:10" s="64" customFormat="1" ht="47.25">
      <c r="A21" s="71"/>
      <c r="B21" s="147" t="s">
        <v>191</v>
      </c>
      <c r="C21" s="70" t="s">
        <v>120</v>
      </c>
      <c r="D21" s="70" t="s">
        <v>123</v>
      </c>
      <c r="E21" s="70" t="s">
        <v>314</v>
      </c>
      <c r="F21" s="149" t="s">
        <v>182</v>
      </c>
      <c r="G21" s="148">
        <v>0</v>
      </c>
      <c r="H21" s="243">
        <v>0</v>
      </c>
      <c r="I21" s="243">
        <v>39</v>
      </c>
      <c r="J21" s="243">
        <v>58.14</v>
      </c>
    </row>
    <row r="22" spans="1:10" s="64" customFormat="1" ht="31.5" hidden="1">
      <c r="A22" s="71"/>
      <c r="B22" s="147" t="s">
        <v>171</v>
      </c>
      <c r="C22" s="70" t="s">
        <v>120</v>
      </c>
      <c r="D22" s="70" t="s">
        <v>123</v>
      </c>
      <c r="E22" s="70" t="s">
        <v>172</v>
      </c>
      <c r="F22" s="149"/>
      <c r="G22" s="148"/>
      <c r="H22" s="253"/>
      <c r="I22" s="253"/>
      <c r="J22" s="253"/>
    </row>
    <row r="23" spans="1:10" s="64" customFormat="1" ht="47.25">
      <c r="A23" s="71"/>
      <c r="B23" s="147" t="s">
        <v>306</v>
      </c>
      <c r="C23" s="105" t="s">
        <v>120</v>
      </c>
      <c r="D23" s="105" t="s">
        <v>123</v>
      </c>
      <c r="E23" s="105" t="s">
        <v>317</v>
      </c>
      <c r="F23" s="178"/>
      <c r="G23" s="155">
        <f>G24+G25</f>
        <v>0</v>
      </c>
      <c r="H23" s="252">
        <f>H24+H25</f>
        <v>0</v>
      </c>
      <c r="I23" s="241">
        <f>I24+I25</f>
        <v>41.1</v>
      </c>
      <c r="J23" s="241">
        <f>J24+J25</f>
        <v>42.2</v>
      </c>
    </row>
    <row r="24" spans="1:10" s="64" customFormat="1" ht="18">
      <c r="A24" s="71"/>
      <c r="B24" s="147" t="s">
        <v>190</v>
      </c>
      <c r="C24" s="70" t="s">
        <v>120</v>
      </c>
      <c r="D24" s="70" t="s">
        <v>123</v>
      </c>
      <c r="E24" s="70" t="s">
        <v>317</v>
      </c>
      <c r="F24" s="181" t="s">
        <v>122</v>
      </c>
      <c r="G24" s="148">
        <v>0</v>
      </c>
      <c r="H24" s="253">
        <v>0</v>
      </c>
      <c r="I24" s="243">
        <v>31.6</v>
      </c>
      <c r="J24" s="243">
        <v>32.4</v>
      </c>
    </row>
    <row r="25" spans="1:10" s="64" customFormat="1" ht="47.25">
      <c r="A25" s="71"/>
      <c r="B25" s="147" t="s">
        <v>191</v>
      </c>
      <c r="C25" s="70" t="s">
        <v>120</v>
      </c>
      <c r="D25" s="70" t="s">
        <v>123</v>
      </c>
      <c r="E25" s="70" t="s">
        <v>317</v>
      </c>
      <c r="F25" s="149" t="s">
        <v>182</v>
      </c>
      <c r="G25" s="148">
        <v>0</v>
      </c>
      <c r="H25" s="253">
        <v>0</v>
      </c>
      <c r="I25" s="243">
        <v>9.5</v>
      </c>
      <c r="J25" s="243">
        <v>9.8000000000000007</v>
      </c>
    </row>
    <row r="26" spans="1:10" s="64" customFormat="1" ht="35.25" customHeight="1">
      <c r="A26" s="71"/>
      <c r="B26" s="147" t="s">
        <v>171</v>
      </c>
      <c r="C26" s="105" t="s">
        <v>120</v>
      </c>
      <c r="D26" s="105" t="s">
        <v>123</v>
      </c>
      <c r="E26" s="105" t="s">
        <v>316</v>
      </c>
      <c r="F26" s="178"/>
      <c r="G26" s="155">
        <f>G27+G32+G37+G38</f>
        <v>0</v>
      </c>
      <c r="H26" s="252">
        <f>H27+H28+H29+H30+H31+H32+H34+H36+H37+H38+H39+H33+H35</f>
        <v>0</v>
      </c>
      <c r="I26" s="252">
        <f>I27+I32+I37+I38</f>
        <v>406</v>
      </c>
      <c r="J26" s="252">
        <f>J27+J28+J29+J30+J31+J32+J34+J36+J37+J38+J39+J33+J35</f>
        <v>141.57999999999998</v>
      </c>
    </row>
    <row r="27" spans="1:10" s="64" customFormat="1" ht="31.5">
      <c r="A27" s="71"/>
      <c r="B27" s="196" t="s">
        <v>244</v>
      </c>
      <c r="C27" s="70" t="s">
        <v>120</v>
      </c>
      <c r="D27" s="70" t="s">
        <v>123</v>
      </c>
      <c r="E27" s="70" t="s">
        <v>320</v>
      </c>
      <c r="F27" s="149" t="s">
        <v>124</v>
      </c>
      <c r="G27" s="148">
        <v>0</v>
      </c>
      <c r="H27" s="243">
        <v>0</v>
      </c>
      <c r="I27" s="243">
        <v>110</v>
      </c>
      <c r="J27" s="243">
        <v>72.58</v>
      </c>
    </row>
    <row r="28" spans="1:10" s="64" customFormat="1" ht="31.5">
      <c r="A28" s="71"/>
      <c r="B28" s="196" t="s">
        <v>244</v>
      </c>
      <c r="C28" s="70" t="s">
        <v>120</v>
      </c>
      <c r="D28" s="70" t="s">
        <v>123</v>
      </c>
      <c r="E28" s="70" t="s">
        <v>326</v>
      </c>
      <c r="F28" s="149" t="s">
        <v>124</v>
      </c>
      <c r="G28" s="148">
        <v>0</v>
      </c>
      <c r="H28" s="243">
        <v>0</v>
      </c>
      <c r="I28" s="243">
        <v>110</v>
      </c>
      <c r="J28" s="243">
        <v>0</v>
      </c>
    </row>
    <row r="29" spans="1:10" s="64" customFormat="1" ht="31.5">
      <c r="A29" s="71"/>
      <c r="B29" s="196" t="s">
        <v>244</v>
      </c>
      <c r="C29" s="70" t="s">
        <v>120</v>
      </c>
      <c r="D29" s="70" t="s">
        <v>123</v>
      </c>
      <c r="E29" s="70" t="s">
        <v>321</v>
      </c>
      <c r="F29" s="149" t="s">
        <v>124</v>
      </c>
      <c r="G29" s="148">
        <v>0</v>
      </c>
      <c r="H29" s="243">
        <v>0</v>
      </c>
      <c r="I29" s="243">
        <v>110</v>
      </c>
      <c r="J29" s="243">
        <v>2</v>
      </c>
    </row>
    <row r="30" spans="1:10" s="64" customFormat="1" ht="31.5">
      <c r="A30" s="71"/>
      <c r="B30" s="196" t="s">
        <v>244</v>
      </c>
      <c r="C30" s="70" t="s">
        <v>120</v>
      </c>
      <c r="D30" s="70" t="s">
        <v>123</v>
      </c>
      <c r="E30" s="70" t="s">
        <v>325</v>
      </c>
      <c r="F30" s="149" t="s">
        <v>124</v>
      </c>
      <c r="G30" s="148">
        <v>0</v>
      </c>
      <c r="H30" s="243">
        <v>0</v>
      </c>
      <c r="I30" s="243">
        <v>110</v>
      </c>
      <c r="J30" s="243">
        <v>0</v>
      </c>
    </row>
    <row r="31" spans="1:10" s="64" customFormat="1" ht="31.5">
      <c r="A31" s="71"/>
      <c r="B31" s="196" t="s">
        <v>244</v>
      </c>
      <c r="C31" s="70" t="s">
        <v>120</v>
      </c>
      <c r="D31" s="70" t="s">
        <v>123</v>
      </c>
      <c r="E31" s="70" t="s">
        <v>327</v>
      </c>
      <c r="F31" s="149" t="s">
        <v>124</v>
      </c>
      <c r="G31" s="148">
        <v>0</v>
      </c>
      <c r="H31" s="243">
        <v>0</v>
      </c>
      <c r="I31" s="243">
        <v>110</v>
      </c>
      <c r="J31" s="243">
        <v>0</v>
      </c>
    </row>
    <row r="32" spans="1:10" s="64" customFormat="1" ht="31.5">
      <c r="A32" s="71"/>
      <c r="B32" s="196" t="s">
        <v>245</v>
      </c>
      <c r="C32" s="70" t="s">
        <v>120</v>
      </c>
      <c r="D32" s="70" t="s">
        <v>123</v>
      </c>
      <c r="E32" s="70" t="s">
        <v>322</v>
      </c>
      <c r="F32" s="149">
        <v>244</v>
      </c>
      <c r="G32" s="148">
        <v>0</v>
      </c>
      <c r="H32" s="243">
        <v>0</v>
      </c>
      <c r="I32" s="243">
        <v>246</v>
      </c>
      <c r="J32" s="243">
        <v>0</v>
      </c>
    </row>
    <row r="33" spans="1:10" s="64" customFormat="1" ht="18">
      <c r="A33" s="71"/>
      <c r="B33" s="196" t="s">
        <v>401</v>
      </c>
      <c r="C33" s="70" t="s">
        <v>120</v>
      </c>
      <c r="D33" s="70" t="s">
        <v>123</v>
      </c>
      <c r="E33" s="70" t="s">
        <v>322</v>
      </c>
      <c r="F33" s="149" t="s">
        <v>367</v>
      </c>
      <c r="G33" s="148"/>
      <c r="H33" s="243">
        <v>0</v>
      </c>
      <c r="I33" s="243"/>
      <c r="J33" s="243">
        <v>42.5</v>
      </c>
    </row>
    <row r="34" spans="1:10" s="64" customFormat="1" ht="31.5">
      <c r="A34" s="71"/>
      <c r="B34" s="196" t="s">
        <v>245</v>
      </c>
      <c r="C34" s="70" t="s">
        <v>120</v>
      </c>
      <c r="D34" s="70" t="s">
        <v>123</v>
      </c>
      <c r="E34" s="70" t="s">
        <v>323</v>
      </c>
      <c r="F34" s="149">
        <v>244</v>
      </c>
      <c r="G34" s="148">
        <v>0</v>
      </c>
      <c r="H34" s="243">
        <v>0</v>
      </c>
      <c r="I34" s="243">
        <v>246</v>
      </c>
      <c r="J34" s="243">
        <v>7</v>
      </c>
    </row>
    <row r="35" spans="1:10" s="64" customFormat="1" ht="31.5">
      <c r="A35" s="71"/>
      <c r="B35" s="196" t="s">
        <v>245</v>
      </c>
      <c r="C35" s="70" t="s">
        <v>120</v>
      </c>
      <c r="D35" s="70" t="s">
        <v>123</v>
      </c>
      <c r="E35" s="70" t="s">
        <v>324</v>
      </c>
      <c r="F35" s="149">
        <v>244</v>
      </c>
      <c r="G35" s="148"/>
      <c r="H35" s="243">
        <v>0</v>
      </c>
      <c r="I35" s="243"/>
      <c r="J35" s="243">
        <v>15</v>
      </c>
    </row>
    <row r="36" spans="1:10" s="64" customFormat="1" ht="31.5">
      <c r="A36" s="71"/>
      <c r="B36" s="196" t="s">
        <v>245</v>
      </c>
      <c r="C36" s="70" t="s">
        <v>120</v>
      </c>
      <c r="D36" s="70" t="s">
        <v>123</v>
      </c>
      <c r="E36" s="70" t="s">
        <v>349</v>
      </c>
      <c r="F36" s="149">
        <v>244</v>
      </c>
      <c r="G36" s="148">
        <v>0</v>
      </c>
      <c r="H36" s="243">
        <v>0</v>
      </c>
      <c r="I36" s="243">
        <v>246</v>
      </c>
      <c r="J36" s="243">
        <v>0</v>
      </c>
    </row>
    <row r="37" spans="1:10" s="64" customFormat="1" ht="18">
      <c r="A37" s="71"/>
      <c r="B37" s="147" t="s">
        <v>115</v>
      </c>
      <c r="C37" s="70" t="s">
        <v>120</v>
      </c>
      <c r="D37" s="70" t="s">
        <v>123</v>
      </c>
      <c r="E37" s="70" t="s">
        <v>319</v>
      </c>
      <c r="F37" s="149">
        <v>851</v>
      </c>
      <c r="G37" s="148">
        <v>0</v>
      </c>
      <c r="H37" s="243">
        <v>0</v>
      </c>
      <c r="I37" s="243">
        <v>40</v>
      </c>
      <c r="J37" s="243">
        <v>0</v>
      </c>
    </row>
    <row r="38" spans="1:10" s="64" customFormat="1" ht="18">
      <c r="A38" s="71"/>
      <c r="B38" s="147" t="s">
        <v>166</v>
      </c>
      <c r="C38" s="70" t="s">
        <v>120</v>
      </c>
      <c r="D38" s="70" t="s">
        <v>123</v>
      </c>
      <c r="E38" s="70" t="s">
        <v>319</v>
      </c>
      <c r="F38" s="149">
        <v>852</v>
      </c>
      <c r="G38" s="148">
        <v>0</v>
      </c>
      <c r="H38" s="243">
        <v>0</v>
      </c>
      <c r="I38" s="243">
        <v>10</v>
      </c>
      <c r="J38" s="243">
        <v>0.5</v>
      </c>
    </row>
    <row r="39" spans="1:10" s="64" customFormat="1" ht="18">
      <c r="A39" s="71"/>
      <c r="B39" s="147" t="s">
        <v>167</v>
      </c>
      <c r="C39" s="70" t="s">
        <v>120</v>
      </c>
      <c r="D39" s="70" t="s">
        <v>123</v>
      </c>
      <c r="E39" s="70" t="s">
        <v>319</v>
      </c>
      <c r="F39" s="149" t="s">
        <v>168</v>
      </c>
      <c r="G39" s="148">
        <v>0</v>
      </c>
      <c r="H39" s="253">
        <v>0</v>
      </c>
      <c r="I39" s="243">
        <v>0</v>
      </c>
      <c r="J39" s="243">
        <v>2</v>
      </c>
    </row>
    <row r="40" spans="1:10" s="64" customFormat="1" ht="18">
      <c r="A40" s="108" t="s">
        <v>137</v>
      </c>
      <c r="B40" s="126" t="s">
        <v>37</v>
      </c>
      <c r="C40" s="105" t="s">
        <v>120</v>
      </c>
      <c r="D40" s="105" t="s">
        <v>125</v>
      </c>
      <c r="E40" s="105"/>
      <c r="F40" s="127"/>
      <c r="G40" s="112" t="e">
        <f>G41+G45</f>
        <v>#REF!</v>
      </c>
      <c r="H40" s="241">
        <f>H45</f>
        <v>9</v>
      </c>
      <c r="I40" s="241" t="e">
        <f>I45</f>
        <v>#REF!</v>
      </c>
      <c r="J40" s="241">
        <f>J45+J60</f>
        <v>743.43000000000006</v>
      </c>
    </row>
    <row r="41" spans="1:10" s="64" customFormat="1" ht="18" hidden="1">
      <c r="A41" s="71"/>
      <c r="B41" s="123" t="s">
        <v>116</v>
      </c>
      <c r="C41" s="70" t="s">
        <v>120</v>
      </c>
      <c r="D41" s="70" t="s">
        <v>125</v>
      </c>
      <c r="E41" s="70" t="s">
        <v>133</v>
      </c>
      <c r="F41" s="70"/>
      <c r="G41" s="101">
        <f>SUM(G42:G43)</f>
        <v>0</v>
      </c>
      <c r="H41" s="243">
        <f>SUM(H42:H43)</f>
        <v>0</v>
      </c>
      <c r="I41" s="243">
        <f>SUM(I42:I43)</f>
        <v>0</v>
      </c>
      <c r="J41" s="243">
        <f>SUM(J42:J43)</f>
        <v>0</v>
      </c>
    </row>
    <row r="42" spans="1:10" s="64" customFormat="1" ht="18" hidden="1">
      <c r="A42" s="71"/>
      <c r="B42" s="147" t="s">
        <v>212</v>
      </c>
      <c r="C42" s="70" t="s">
        <v>120</v>
      </c>
      <c r="D42" s="70" t="s">
        <v>125</v>
      </c>
      <c r="E42" s="70" t="s">
        <v>133</v>
      </c>
      <c r="F42" s="149" t="s">
        <v>134</v>
      </c>
      <c r="G42" s="148"/>
      <c r="H42" s="243">
        <v>0</v>
      </c>
      <c r="I42" s="243">
        <v>0</v>
      </c>
      <c r="J42" s="243">
        <v>0</v>
      </c>
    </row>
    <row r="43" spans="1:10" s="64" customFormat="1" ht="31.5" hidden="1">
      <c r="A43" s="71"/>
      <c r="B43" s="147" t="s">
        <v>192</v>
      </c>
      <c r="C43" s="70" t="s">
        <v>120</v>
      </c>
      <c r="D43" s="70" t="s">
        <v>125</v>
      </c>
      <c r="E43" s="70" t="s">
        <v>133</v>
      </c>
      <c r="F43" s="149">
        <v>244</v>
      </c>
      <c r="G43" s="148"/>
      <c r="H43" s="243">
        <v>0</v>
      </c>
      <c r="I43" s="243">
        <v>0</v>
      </c>
      <c r="J43" s="243">
        <v>0</v>
      </c>
    </row>
    <row r="44" spans="1:10" s="64" customFormat="1" ht="18" hidden="1">
      <c r="A44" s="71"/>
      <c r="B44" s="124" t="s">
        <v>166</v>
      </c>
      <c r="C44" s="70" t="s">
        <v>120</v>
      </c>
      <c r="D44" s="70" t="s">
        <v>125</v>
      </c>
      <c r="E44" s="70" t="s">
        <v>133</v>
      </c>
      <c r="F44" s="149" t="s">
        <v>175</v>
      </c>
      <c r="G44" s="148">
        <v>0</v>
      </c>
      <c r="H44" s="243">
        <v>0</v>
      </c>
      <c r="I44" s="243">
        <v>0</v>
      </c>
      <c r="J44" s="243">
        <v>0</v>
      </c>
    </row>
    <row r="45" spans="1:10" s="64" customFormat="1" ht="31.5">
      <c r="A45" s="71"/>
      <c r="B45" s="123" t="s">
        <v>156</v>
      </c>
      <c r="C45" s="105" t="s">
        <v>120</v>
      </c>
      <c r="D45" s="105" t="s">
        <v>125</v>
      </c>
      <c r="E45" s="105" t="s">
        <v>318</v>
      </c>
      <c r="F45" s="178"/>
      <c r="G45" s="155" t="e">
        <f>G47+#REF!</f>
        <v>#REF!</v>
      </c>
      <c r="H45" s="252">
        <f>H47+H50+H53</f>
        <v>9</v>
      </c>
      <c r="I45" s="252" t="e">
        <f>I47+#REF!</f>
        <v>#REF!</v>
      </c>
      <c r="J45" s="252">
        <f>J47+J50+J53</f>
        <v>730.43000000000006</v>
      </c>
    </row>
    <row r="46" spans="1:10" s="64" customFormat="1" ht="31.5" hidden="1">
      <c r="A46" s="71"/>
      <c r="B46" s="147" t="s">
        <v>169</v>
      </c>
      <c r="C46" s="105" t="s">
        <v>120</v>
      </c>
      <c r="D46" s="105" t="s">
        <v>125</v>
      </c>
      <c r="E46" s="105" t="s">
        <v>170</v>
      </c>
      <c r="F46" s="178"/>
      <c r="G46" s="155">
        <f>G48+G49</f>
        <v>0</v>
      </c>
      <c r="H46" s="252">
        <f>H48+H49</f>
        <v>0</v>
      </c>
      <c r="I46" s="252">
        <f>I48+I49</f>
        <v>272</v>
      </c>
      <c r="J46" s="252">
        <f>J48+J49</f>
        <v>367.53</v>
      </c>
    </row>
    <row r="47" spans="1:10" s="64" customFormat="1" ht="31.5">
      <c r="A47" s="71"/>
      <c r="B47" s="147" t="s">
        <v>169</v>
      </c>
      <c r="C47" s="105" t="s">
        <v>120</v>
      </c>
      <c r="D47" s="105" t="s">
        <v>125</v>
      </c>
      <c r="E47" s="105" t="s">
        <v>311</v>
      </c>
      <c r="F47" s="178"/>
      <c r="G47" s="155">
        <f>G48+G49</f>
        <v>0</v>
      </c>
      <c r="H47" s="252">
        <f>H48+H49</f>
        <v>0</v>
      </c>
      <c r="I47" s="252">
        <f>I48+I49</f>
        <v>272</v>
      </c>
      <c r="J47" s="252">
        <f>J48+J49</f>
        <v>367.53</v>
      </c>
    </row>
    <row r="48" spans="1:10" s="64" customFormat="1" ht="18">
      <c r="A48" s="71"/>
      <c r="B48" s="147" t="s">
        <v>190</v>
      </c>
      <c r="C48" s="70" t="s">
        <v>120</v>
      </c>
      <c r="D48" s="70" t="s">
        <v>125</v>
      </c>
      <c r="E48" s="70" t="s">
        <v>314</v>
      </c>
      <c r="F48" s="149" t="s">
        <v>122</v>
      </c>
      <c r="G48" s="148">
        <v>0</v>
      </c>
      <c r="H48" s="243">
        <v>0</v>
      </c>
      <c r="I48" s="243">
        <v>209</v>
      </c>
      <c r="J48" s="243">
        <v>282.27999999999997</v>
      </c>
    </row>
    <row r="49" spans="1:10" s="64" customFormat="1" ht="47.25">
      <c r="A49" s="71"/>
      <c r="B49" s="147" t="s">
        <v>191</v>
      </c>
      <c r="C49" s="70" t="s">
        <v>120</v>
      </c>
      <c r="D49" s="70" t="s">
        <v>125</v>
      </c>
      <c r="E49" s="70" t="s">
        <v>314</v>
      </c>
      <c r="F49" s="149" t="s">
        <v>182</v>
      </c>
      <c r="G49" s="148">
        <v>0</v>
      </c>
      <c r="H49" s="243">
        <v>0</v>
      </c>
      <c r="I49" s="243">
        <v>63</v>
      </c>
      <c r="J49" s="243">
        <v>85.25</v>
      </c>
    </row>
    <row r="50" spans="1:10" s="64" customFormat="1" ht="47.25">
      <c r="A50" s="71"/>
      <c r="B50" s="196" t="s">
        <v>307</v>
      </c>
      <c r="C50" s="105" t="s">
        <v>120</v>
      </c>
      <c r="D50" s="105" t="s">
        <v>125</v>
      </c>
      <c r="E50" s="105" t="s">
        <v>317</v>
      </c>
      <c r="F50" s="149"/>
      <c r="G50" s="155" t="e">
        <f>#REF!+#REF!</f>
        <v>#REF!</v>
      </c>
      <c r="H50" s="252">
        <f>H51+H52</f>
        <v>0</v>
      </c>
      <c r="I50" s="241" t="e">
        <f>#REF!+#REF!</f>
        <v>#REF!</v>
      </c>
      <c r="J50" s="241">
        <f>J51+J52</f>
        <v>184.10000000000002</v>
      </c>
    </row>
    <row r="51" spans="1:10" s="64" customFormat="1" ht="20.25" customHeight="1">
      <c r="A51" s="71"/>
      <c r="B51" s="147" t="s">
        <v>190</v>
      </c>
      <c r="C51" s="70" t="s">
        <v>120</v>
      </c>
      <c r="D51" s="70" t="s">
        <v>125</v>
      </c>
      <c r="E51" s="70" t="s">
        <v>317</v>
      </c>
      <c r="F51" s="181" t="s">
        <v>122</v>
      </c>
      <c r="G51" s="148">
        <v>0</v>
      </c>
      <c r="H51" s="253">
        <v>0</v>
      </c>
      <c r="I51" s="243">
        <v>79</v>
      </c>
      <c r="J51" s="243">
        <v>141.4</v>
      </c>
    </row>
    <row r="52" spans="1:10" s="64" customFormat="1" ht="47.25">
      <c r="A52" s="71"/>
      <c r="B52" s="147" t="s">
        <v>191</v>
      </c>
      <c r="C52" s="70" t="s">
        <v>120</v>
      </c>
      <c r="D52" s="70" t="s">
        <v>125</v>
      </c>
      <c r="E52" s="70" t="s">
        <v>317</v>
      </c>
      <c r="F52" s="149" t="s">
        <v>182</v>
      </c>
      <c r="G52" s="148">
        <v>0</v>
      </c>
      <c r="H52" s="253">
        <v>0</v>
      </c>
      <c r="I52" s="243">
        <v>23.8</v>
      </c>
      <c r="J52" s="243">
        <v>42.7</v>
      </c>
    </row>
    <row r="53" spans="1:10" s="64" customFormat="1" ht="35.25" customHeight="1">
      <c r="A53" s="71"/>
      <c r="B53" s="147" t="s">
        <v>171</v>
      </c>
      <c r="C53" s="105" t="s">
        <v>120</v>
      </c>
      <c r="D53" s="105" t="s">
        <v>125</v>
      </c>
      <c r="E53" s="105" t="s">
        <v>316</v>
      </c>
      <c r="F53" s="178"/>
      <c r="G53" s="155" t="e">
        <f>#REF!+G54+#REF!+G59</f>
        <v>#REF!</v>
      </c>
      <c r="H53" s="252">
        <f>H54+H55+H56+H58+H59+H57</f>
        <v>9</v>
      </c>
      <c r="I53" s="252" t="e">
        <f>#REF!+I54+#REF!+I59</f>
        <v>#REF!</v>
      </c>
      <c r="J53" s="252">
        <f>J54+J55+J56+J58+J59+J57</f>
        <v>178.8</v>
      </c>
    </row>
    <row r="54" spans="1:10" s="64" customFormat="1" ht="31.5">
      <c r="A54" s="71"/>
      <c r="B54" s="196" t="s">
        <v>245</v>
      </c>
      <c r="C54" s="70" t="s">
        <v>120</v>
      </c>
      <c r="D54" s="70" t="s">
        <v>125</v>
      </c>
      <c r="E54" s="70" t="s">
        <v>328</v>
      </c>
      <c r="F54" s="149">
        <v>244</v>
      </c>
      <c r="G54" s="148">
        <v>0</v>
      </c>
      <c r="H54" s="243">
        <v>9</v>
      </c>
      <c r="I54" s="243">
        <v>246</v>
      </c>
      <c r="J54" s="243">
        <v>11</v>
      </c>
    </row>
    <row r="55" spans="1:10" s="64" customFormat="1" ht="31.5">
      <c r="A55" s="71"/>
      <c r="B55" s="196" t="s">
        <v>245</v>
      </c>
      <c r="C55" s="70" t="s">
        <v>120</v>
      </c>
      <c r="D55" s="70" t="s">
        <v>125</v>
      </c>
      <c r="E55" s="70" t="s">
        <v>350</v>
      </c>
      <c r="F55" s="149">
        <v>244</v>
      </c>
      <c r="G55" s="148">
        <v>0</v>
      </c>
      <c r="H55" s="243">
        <v>0</v>
      </c>
      <c r="I55" s="243">
        <v>246</v>
      </c>
      <c r="J55" s="243">
        <v>45</v>
      </c>
    </row>
    <row r="56" spans="1:10" s="64" customFormat="1" ht="31.5">
      <c r="A56" s="71"/>
      <c r="B56" s="196" t="s">
        <v>245</v>
      </c>
      <c r="C56" s="70" t="s">
        <v>120</v>
      </c>
      <c r="D56" s="70" t="s">
        <v>125</v>
      </c>
      <c r="E56" s="70" t="s">
        <v>324</v>
      </c>
      <c r="F56" s="149">
        <v>244</v>
      </c>
      <c r="G56" s="148">
        <v>0</v>
      </c>
      <c r="H56" s="243">
        <v>0</v>
      </c>
      <c r="I56" s="243">
        <v>246</v>
      </c>
      <c r="J56" s="243">
        <v>16</v>
      </c>
    </row>
    <row r="57" spans="1:10" s="64" customFormat="1" ht="31.5">
      <c r="A57" s="71"/>
      <c r="B57" s="196" t="s">
        <v>245</v>
      </c>
      <c r="C57" s="70" t="s">
        <v>120</v>
      </c>
      <c r="D57" s="70" t="s">
        <v>125</v>
      </c>
      <c r="E57" s="70" t="s">
        <v>323</v>
      </c>
      <c r="F57" s="149" t="s">
        <v>130</v>
      </c>
      <c r="G57" s="148"/>
      <c r="H57" s="243">
        <v>0</v>
      </c>
      <c r="I57" s="243"/>
      <c r="J57" s="243">
        <v>5</v>
      </c>
    </row>
    <row r="58" spans="1:10" s="64" customFormat="1" ht="31.5">
      <c r="A58" s="71"/>
      <c r="B58" s="196" t="s">
        <v>245</v>
      </c>
      <c r="C58" s="70" t="s">
        <v>120</v>
      </c>
      <c r="D58" s="70" t="s">
        <v>125</v>
      </c>
      <c r="E58" s="70" t="s">
        <v>329</v>
      </c>
      <c r="F58" s="149">
        <v>244</v>
      </c>
      <c r="G58" s="148">
        <v>0</v>
      </c>
      <c r="H58" s="243">
        <v>0</v>
      </c>
      <c r="I58" s="243">
        <v>246</v>
      </c>
      <c r="J58" s="243">
        <v>100</v>
      </c>
    </row>
    <row r="59" spans="1:10" s="64" customFormat="1" ht="18">
      <c r="A59" s="71"/>
      <c r="B59" s="147" t="s">
        <v>166</v>
      </c>
      <c r="C59" s="70" t="s">
        <v>120</v>
      </c>
      <c r="D59" s="70" t="s">
        <v>125</v>
      </c>
      <c r="E59" s="70" t="s">
        <v>319</v>
      </c>
      <c r="F59" s="149">
        <v>852</v>
      </c>
      <c r="G59" s="148">
        <v>0</v>
      </c>
      <c r="H59" s="243">
        <v>0</v>
      </c>
      <c r="I59" s="243">
        <v>10</v>
      </c>
      <c r="J59" s="243">
        <v>1.8</v>
      </c>
    </row>
    <row r="60" spans="1:10" s="64" customFormat="1" ht="31.5">
      <c r="A60" s="108" t="s">
        <v>291</v>
      </c>
      <c r="B60" s="130" t="s">
        <v>408</v>
      </c>
      <c r="C60" s="105" t="s">
        <v>120</v>
      </c>
      <c r="D60" s="105" t="s">
        <v>125</v>
      </c>
      <c r="E60" s="105" t="s">
        <v>409</v>
      </c>
      <c r="F60" s="178" t="s">
        <v>99</v>
      </c>
      <c r="G60" s="155"/>
      <c r="H60" s="259">
        <f>H61</f>
        <v>13</v>
      </c>
      <c r="I60" s="259">
        <f>I61</f>
        <v>0</v>
      </c>
      <c r="J60" s="259">
        <f>J61</f>
        <v>13</v>
      </c>
    </row>
    <row r="61" spans="1:10" s="64" customFormat="1" ht="31.5">
      <c r="A61" s="71"/>
      <c r="B61" s="147" t="s">
        <v>245</v>
      </c>
      <c r="C61" s="70" t="s">
        <v>120</v>
      </c>
      <c r="D61" s="70" t="s">
        <v>125</v>
      </c>
      <c r="E61" s="70" t="s">
        <v>409</v>
      </c>
      <c r="F61" s="149" t="s">
        <v>130</v>
      </c>
      <c r="G61" s="148"/>
      <c r="H61" s="264">
        <f>J61-I61</f>
        <v>13</v>
      </c>
      <c r="I61" s="264">
        <v>0</v>
      </c>
      <c r="J61" s="264">
        <v>13</v>
      </c>
    </row>
    <row r="62" spans="1:10" s="216" customFormat="1" ht="47.25">
      <c r="A62" s="108" t="s">
        <v>299</v>
      </c>
      <c r="B62" s="215" t="s">
        <v>292</v>
      </c>
      <c r="C62" s="105" t="s">
        <v>120</v>
      </c>
      <c r="D62" s="105" t="s">
        <v>293</v>
      </c>
      <c r="E62" s="70"/>
      <c r="F62" s="70"/>
      <c r="G62" s="110">
        <f>G63</f>
        <v>0</v>
      </c>
      <c r="H62" s="241">
        <f>H63</f>
        <v>0</v>
      </c>
      <c r="I62" s="241">
        <v>0.3</v>
      </c>
      <c r="J62" s="241">
        <f>J63</f>
        <v>0</v>
      </c>
    </row>
    <row r="63" spans="1:10" s="216" customFormat="1" ht="31.5">
      <c r="A63" s="217"/>
      <c r="B63" s="84" t="s">
        <v>294</v>
      </c>
      <c r="C63" s="105" t="s">
        <v>120</v>
      </c>
      <c r="D63" s="105" t="s">
        <v>293</v>
      </c>
      <c r="E63" s="105" t="s">
        <v>330</v>
      </c>
      <c r="F63" s="105" t="s">
        <v>99</v>
      </c>
      <c r="G63" s="110">
        <f>G64</f>
        <v>0</v>
      </c>
      <c r="H63" s="241">
        <f>H64</f>
        <v>0</v>
      </c>
      <c r="I63" s="241">
        <v>0.3</v>
      </c>
      <c r="J63" s="241">
        <f>J64</f>
        <v>0</v>
      </c>
    </row>
    <row r="64" spans="1:10" s="216" customFormat="1" ht="15.75">
      <c r="A64" s="217"/>
      <c r="B64" s="147" t="s">
        <v>148</v>
      </c>
      <c r="C64" s="70" t="s">
        <v>120</v>
      </c>
      <c r="D64" s="70" t="s">
        <v>293</v>
      </c>
      <c r="E64" s="70" t="s">
        <v>330</v>
      </c>
      <c r="F64" s="218" t="s">
        <v>131</v>
      </c>
      <c r="G64" s="114">
        <v>0</v>
      </c>
      <c r="H64" s="243">
        <v>0</v>
      </c>
      <c r="I64" s="243">
        <v>0.3</v>
      </c>
      <c r="J64" s="243">
        <v>0</v>
      </c>
    </row>
    <row r="65" spans="1:10" s="64" customFormat="1" ht="18">
      <c r="A65" s="108" t="s">
        <v>410</v>
      </c>
      <c r="B65" s="219" t="s">
        <v>295</v>
      </c>
      <c r="C65" s="105" t="s">
        <v>120</v>
      </c>
      <c r="D65" s="105" t="s">
        <v>129</v>
      </c>
      <c r="E65" s="220"/>
      <c r="F65" s="221"/>
      <c r="G65" s="155">
        <f t="shared" ref="G65:J66" si="0">G66</f>
        <v>0</v>
      </c>
      <c r="H65" s="254">
        <f t="shared" si="0"/>
        <v>0</v>
      </c>
      <c r="I65" s="241">
        <f t="shared" si="0"/>
        <v>100</v>
      </c>
      <c r="J65" s="254">
        <f t="shared" si="0"/>
        <v>60</v>
      </c>
    </row>
    <row r="66" spans="1:10" s="64" customFormat="1" ht="18">
      <c r="A66" s="71"/>
      <c r="B66" s="222" t="s">
        <v>296</v>
      </c>
      <c r="C66" s="105" t="s">
        <v>120</v>
      </c>
      <c r="D66" s="105" t="s">
        <v>129</v>
      </c>
      <c r="E66" s="220" t="s">
        <v>331</v>
      </c>
      <c r="F66" s="231" t="s">
        <v>99</v>
      </c>
      <c r="G66" s="110">
        <f t="shared" si="0"/>
        <v>0</v>
      </c>
      <c r="H66" s="255">
        <f t="shared" si="0"/>
        <v>0</v>
      </c>
      <c r="I66" s="241">
        <f t="shared" si="0"/>
        <v>100</v>
      </c>
      <c r="J66" s="255">
        <f t="shared" si="0"/>
        <v>60</v>
      </c>
    </row>
    <row r="67" spans="1:10" s="64" customFormat="1" ht="18">
      <c r="A67" s="71"/>
      <c r="B67" s="224" t="s">
        <v>297</v>
      </c>
      <c r="C67" s="70" t="s">
        <v>120</v>
      </c>
      <c r="D67" s="70" t="s">
        <v>129</v>
      </c>
      <c r="E67" s="223" t="s">
        <v>331</v>
      </c>
      <c r="F67" s="225" t="s">
        <v>298</v>
      </c>
      <c r="G67" s="148">
        <v>0</v>
      </c>
      <c r="H67" s="256">
        <v>0</v>
      </c>
      <c r="I67" s="243">
        <v>100</v>
      </c>
      <c r="J67" s="256">
        <v>60</v>
      </c>
    </row>
    <row r="68" spans="1:10" s="64" customFormat="1" ht="18">
      <c r="A68" s="108" t="s">
        <v>138</v>
      </c>
      <c r="B68" s="122" t="s">
        <v>215</v>
      </c>
      <c r="C68" s="105" t="s">
        <v>121</v>
      </c>
      <c r="D68" s="105"/>
      <c r="E68" s="105"/>
      <c r="F68" s="178"/>
      <c r="G68" s="155">
        <f>G69+G70</f>
        <v>0</v>
      </c>
      <c r="H68" s="252">
        <f>H70</f>
        <v>0</v>
      </c>
      <c r="I68" s="252">
        <f>I70</f>
        <v>51.4</v>
      </c>
      <c r="J68" s="252">
        <f>J70</f>
        <v>104.10000000000001</v>
      </c>
    </row>
    <row r="69" spans="1:10" s="64" customFormat="1" ht="18">
      <c r="A69" s="108" t="s">
        <v>140</v>
      </c>
      <c r="B69" s="123" t="s">
        <v>207</v>
      </c>
      <c r="C69" s="105" t="s">
        <v>121</v>
      </c>
      <c r="D69" s="105" t="s">
        <v>126</v>
      </c>
      <c r="E69" s="70"/>
      <c r="F69" s="149"/>
      <c r="G69" s="148">
        <f>G70</f>
        <v>0</v>
      </c>
      <c r="H69" s="253">
        <f>H70</f>
        <v>0</v>
      </c>
      <c r="I69" s="253">
        <f>I70</f>
        <v>51.4</v>
      </c>
      <c r="J69" s="253">
        <f>J70</f>
        <v>104.10000000000001</v>
      </c>
    </row>
    <row r="70" spans="1:10" s="64" customFormat="1" ht="31.5">
      <c r="A70" s="71"/>
      <c r="B70" s="123" t="s">
        <v>216</v>
      </c>
      <c r="C70" s="105" t="s">
        <v>121</v>
      </c>
      <c r="D70" s="105" t="s">
        <v>126</v>
      </c>
      <c r="E70" s="105" t="s">
        <v>332</v>
      </c>
      <c r="F70" s="178"/>
      <c r="G70" s="155">
        <f>G71+G72</f>
        <v>0</v>
      </c>
      <c r="H70" s="252">
        <f>H71+H72</f>
        <v>0</v>
      </c>
      <c r="I70" s="252">
        <f>I71+I72</f>
        <v>51.4</v>
      </c>
      <c r="J70" s="252">
        <f>J71+J72</f>
        <v>104.10000000000001</v>
      </c>
    </row>
    <row r="71" spans="1:10" s="64" customFormat="1" ht="18">
      <c r="A71" s="71"/>
      <c r="B71" s="147" t="s">
        <v>190</v>
      </c>
      <c r="C71" s="70" t="s">
        <v>121</v>
      </c>
      <c r="D71" s="70" t="s">
        <v>126</v>
      </c>
      <c r="E71" s="70" t="s">
        <v>332</v>
      </c>
      <c r="F71" s="149" t="s">
        <v>122</v>
      </c>
      <c r="G71" s="148">
        <v>0</v>
      </c>
      <c r="H71" s="243">
        <v>0</v>
      </c>
      <c r="I71" s="243">
        <v>39.5</v>
      </c>
      <c r="J71" s="243">
        <v>80.180000000000007</v>
      </c>
    </row>
    <row r="72" spans="1:10" s="64" customFormat="1" ht="47.25">
      <c r="A72" s="71"/>
      <c r="B72" s="147" t="s">
        <v>191</v>
      </c>
      <c r="C72" s="70" t="s">
        <v>121</v>
      </c>
      <c r="D72" s="70" t="s">
        <v>126</v>
      </c>
      <c r="E72" s="70" t="s">
        <v>332</v>
      </c>
      <c r="F72" s="149" t="s">
        <v>182</v>
      </c>
      <c r="G72" s="148">
        <v>0</v>
      </c>
      <c r="H72" s="243">
        <v>0</v>
      </c>
      <c r="I72" s="243">
        <v>11.9</v>
      </c>
      <c r="J72" s="243">
        <v>23.92</v>
      </c>
    </row>
    <row r="73" spans="1:10" s="64" customFormat="1" ht="18" hidden="1">
      <c r="A73" s="71"/>
      <c r="B73" s="147"/>
      <c r="C73" s="70"/>
      <c r="D73" s="70"/>
      <c r="E73" s="70"/>
      <c r="F73" s="149"/>
      <c r="G73" s="148"/>
      <c r="H73" s="253"/>
      <c r="I73" s="243"/>
      <c r="J73" s="243"/>
    </row>
    <row r="74" spans="1:10" s="64" customFormat="1" ht="18">
      <c r="A74" s="108" t="s">
        <v>141</v>
      </c>
      <c r="B74" s="126" t="s">
        <v>139</v>
      </c>
      <c r="C74" s="105" t="s">
        <v>126</v>
      </c>
      <c r="D74" s="105"/>
      <c r="E74" s="105"/>
      <c r="F74" s="127"/>
      <c r="G74" s="112" t="e">
        <f>#REF!+G80</f>
        <v>#REF!</v>
      </c>
      <c r="H74" s="241">
        <f>H75+H80+H83</f>
        <v>36</v>
      </c>
      <c r="I74" s="241">
        <f>I75+I80+I83</f>
        <v>621</v>
      </c>
      <c r="J74" s="241">
        <f>J75+J80+J83</f>
        <v>617</v>
      </c>
    </row>
    <row r="75" spans="1:10" s="64" customFormat="1" ht="36.75" customHeight="1">
      <c r="A75" s="108" t="s">
        <v>276</v>
      </c>
      <c r="B75" s="78" t="s">
        <v>270</v>
      </c>
      <c r="C75" s="105" t="s">
        <v>126</v>
      </c>
      <c r="D75" s="105" t="s">
        <v>277</v>
      </c>
      <c r="E75" s="105"/>
      <c r="F75" s="105"/>
      <c r="G75" s="112">
        <f t="shared" ref="G75:J78" si="1">G76</f>
        <v>20</v>
      </c>
      <c r="H75" s="241">
        <f>H76+H78</f>
        <v>0</v>
      </c>
      <c r="I75" s="241">
        <f t="shared" si="1"/>
        <v>30</v>
      </c>
      <c r="J75" s="241">
        <f>J76+J78</f>
        <v>10</v>
      </c>
    </row>
    <row r="76" spans="1:10" s="64" customFormat="1" ht="21" customHeight="1">
      <c r="A76" s="108"/>
      <c r="B76" s="78" t="s">
        <v>225</v>
      </c>
      <c r="C76" s="105" t="s">
        <v>126</v>
      </c>
      <c r="D76" s="105" t="s">
        <v>277</v>
      </c>
      <c r="E76" s="105" t="s">
        <v>333</v>
      </c>
      <c r="F76" s="105"/>
      <c r="G76" s="110">
        <f t="shared" si="1"/>
        <v>20</v>
      </c>
      <c r="H76" s="239">
        <f t="shared" si="1"/>
        <v>0</v>
      </c>
      <c r="I76" s="239">
        <f t="shared" si="1"/>
        <v>30</v>
      </c>
      <c r="J76" s="239">
        <f>J77</f>
        <v>10</v>
      </c>
    </row>
    <row r="77" spans="1:10" s="65" customFormat="1" ht="33.75" customHeight="1">
      <c r="A77" s="69"/>
      <c r="B77" s="196" t="s">
        <v>245</v>
      </c>
      <c r="C77" s="70" t="s">
        <v>126</v>
      </c>
      <c r="D77" s="70" t="s">
        <v>277</v>
      </c>
      <c r="E77" s="70" t="s">
        <v>333</v>
      </c>
      <c r="F77" s="70" t="s">
        <v>130</v>
      </c>
      <c r="G77" s="114">
        <v>20</v>
      </c>
      <c r="H77" s="257">
        <v>0</v>
      </c>
      <c r="I77" s="257">
        <v>30</v>
      </c>
      <c r="J77" s="257">
        <v>10</v>
      </c>
    </row>
    <row r="78" spans="1:10" s="64" customFormat="1" ht="21" customHeight="1">
      <c r="A78" s="108"/>
      <c r="B78" s="78" t="s">
        <v>225</v>
      </c>
      <c r="C78" s="105" t="s">
        <v>126</v>
      </c>
      <c r="D78" s="105" t="s">
        <v>277</v>
      </c>
      <c r="E78" s="105" t="s">
        <v>336</v>
      </c>
      <c r="F78" s="105"/>
      <c r="G78" s="110">
        <f t="shared" si="1"/>
        <v>20</v>
      </c>
      <c r="H78" s="239">
        <f t="shared" si="1"/>
        <v>0</v>
      </c>
      <c r="I78" s="239">
        <f t="shared" si="1"/>
        <v>30</v>
      </c>
      <c r="J78" s="239">
        <f t="shared" si="1"/>
        <v>0</v>
      </c>
    </row>
    <row r="79" spans="1:10" s="65" customFormat="1" ht="33.75" customHeight="1">
      <c r="A79" s="69"/>
      <c r="B79" s="196" t="s">
        <v>245</v>
      </c>
      <c r="C79" s="70" t="s">
        <v>126</v>
      </c>
      <c r="D79" s="70" t="s">
        <v>277</v>
      </c>
      <c r="E79" s="70" t="s">
        <v>336</v>
      </c>
      <c r="F79" s="70" t="s">
        <v>130</v>
      </c>
      <c r="G79" s="114">
        <v>20</v>
      </c>
      <c r="H79" s="257">
        <v>0</v>
      </c>
      <c r="I79" s="257">
        <v>30</v>
      </c>
      <c r="J79" s="257">
        <v>0</v>
      </c>
    </row>
    <row r="80" spans="1:10" s="64" customFormat="1" ht="19.5" customHeight="1">
      <c r="A80" s="108" t="s">
        <v>217</v>
      </c>
      <c r="B80" s="177" t="s">
        <v>208</v>
      </c>
      <c r="C80" s="105" t="s">
        <v>126</v>
      </c>
      <c r="D80" s="105" t="s">
        <v>214</v>
      </c>
      <c r="E80" s="105"/>
      <c r="F80" s="105"/>
      <c r="G80" s="110">
        <f t="shared" ref="G80:J81" si="2">G81</f>
        <v>0</v>
      </c>
      <c r="H80" s="241">
        <f t="shared" si="2"/>
        <v>0</v>
      </c>
      <c r="I80" s="241">
        <f t="shared" si="2"/>
        <v>581</v>
      </c>
      <c r="J80" s="239">
        <f t="shared" si="2"/>
        <v>556</v>
      </c>
    </row>
    <row r="81" spans="1:16" s="65" customFormat="1" ht="21" customHeight="1">
      <c r="A81" s="69"/>
      <c r="B81" s="150" t="s">
        <v>225</v>
      </c>
      <c r="C81" s="70" t="s">
        <v>126</v>
      </c>
      <c r="D81" s="70" t="s">
        <v>214</v>
      </c>
      <c r="E81" s="70" t="s">
        <v>334</v>
      </c>
      <c r="F81" s="70"/>
      <c r="G81" s="114">
        <f t="shared" si="2"/>
        <v>0</v>
      </c>
      <c r="H81" s="257">
        <f t="shared" si="2"/>
        <v>0</v>
      </c>
      <c r="I81" s="257">
        <f t="shared" si="2"/>
        <v>581</v>
      </c>
      <c r="J81" s="257">
        <f t="shared" si="2"/>
        <v>556</v>
      </c>
    </row>
    <row r="82" spans="1:16" s="65" customFormat="1" ht="33.75" customHeight="1">
      <c r="A82" s="69"/>
      <c r="B82" s="196" t="s">
        <v>245</v>
      </c>
      <c r="C82" s="70" t="s">
        <v>126</v>
      </c>
      <c r="D82" s="70" t="s">
        <v>214</v>
      </c>
      <c r="E82" s="70" t="s">
        <v>334</v>
      </c>
      <c r="F82" s="70" t="s">
        <v>130</v>
      </c>
      <c r="G82" s="114">
        <v>0</v>
      </c>
      <c r="H82" s="257">
        <v>0</v>
      </c>
      <c r="I82" s="257">
        <v>581</v>
      </c>
      <c r="J82" s="257">
        <v>556</v>
      </c>
      <c r="P82" s="228"/>
    </row>
    <row r="83" spans="1:16" s="64" customFormat="1" ht="31.5">
      <c r="A83" s="108" t="s">
        <v>278</v>
      </c>
      <c r="B83" s="126" t="s">
        <v>279</v>
      </c>
      <c r="C83" s="105" t="s">
        <v>126</v>
      </c>
      <c r="D83" s="105" t="s">
        <v>280</v>
      </c>
      <c r="E83" s="105"/>
      <c r="F83" s="127"/>
      <c r="G83" s="110">
        <f t="shared" ref="G83:J90" si="3">G84</f>
        <v>10</v>
      </c>
      <c r="H83" s="239">
        <f>H84+H86+H88+H90</f>
        <v>36</v>
      </c>
      <c r="I83" s="239">
        <f t="shared" si="3"/>
        <v>10</v>
      </c>
      <c r="J83" s="239">
        <f>J84+J86+J88+J90</f>
        <v>51</v>
      </c>
    </row>
    <row r="84" spans="1:16" s="64" customFormat="1" ht="18">
      <c r="A84" s="108"/>
      <c r="B84" s="78" t="s">
        <v>225</v>
      </c>
      <c r="C84" s="105" t="s">
        <v>126</v>
      </c>
      <c r="D84" s="105" t="s">
        <v>280</v>
      </c>
      <c r="E84" s="105" t="s">
        <v>335</v>
      </c>
      <c r="F84" s="127"/>
      <c r="G84" s="110">
        <f t="shared" si="3"/>
        <v>10</v>
      </c>
      <c r="H84" s="239">
        <f t="shared" si="3"/>
        <v>0</v>
      </c>
      <c r="I84" s="239">
        <f t="shared" si="3"/>
        <v>10</v>
      </c>
      <c r="J84" s="239">
        <f t="shared" si="3"/>
        <v>5</v>
      </c>
    </row>
    <row r="85" spans="1:16" s="65" customFormat="1" ht="31.5">
      <c r="A85" s="69"/>
      <c r="B85" s="147" t="s">
        <v>192</v>
      </c>
      <c r="C85" s="70" t="s">
        <v>126</v>
      </c>
      <c r="D85" s="70" t="s">
        <v>280</v>
      </c>
      <c r="E85" s="70" t="s">
        <v>335</v>
      </c>
      <c r="F85" s="125" t="s">
        <v>130</v>
      </c>
      <c r="G85" s="114">
        <v>10</v>
      </c>
      <c r="H85" s="257">
        <v>0</v>
      </c>
      <c r="I85" s="253">
        <v>10</v>
      </c>
      <c r="J85" s="257">
        <v>5</v>
      </c>
    </row>
    <row r="86" spans="1:16" s="64" customFormat="1" ht="18">
      <c r="A86" s="108"/>
      <c r="B86" s="78" t="s">
        <v>374</v>
      </c>
      <c r="C86" s="105" t="s">
        <v>126</v>
      </c>
      <c r="D86" s="105" t="s">
        <v>280</v>
      </c>
      <c r="E86" s="105" t="s">
        <v>359</v>
      </c>
      <c r="F86" s="127"/>
      <c r="G86" s="110">
        <f t="shared" si="3"/>
        <v>10</v>
      </c>
      <c r="H86" s="239">
        <f t="shared" si="3"/>
        <v>36</v>
      </c>
      <c r="I86" s="239">
        <f t="shared" si="3"/>
        <v>10</v>
      </c>
      <c r="J86" s="239">
        <f t="shared" si="3"/>
        <v>36</v>
      </c>
    </row>
    <row r="87" spans="1:16" s="65" customFormat="1" ht="18">
      <c r="A87" s="69"/>
      <c r="B87" s="147" t="s">
        <v>375</v>
      </c>
      <c r="C87" s="70" t="s">
        <v>126</v>
      </c>
      <c r="D87" s="70" t="s">
        <v>280</v>
      </c>
      <c r="E87" s="70" t="s">
        <v>359</v>
      </c>
      <c r="F87" s="125" t="s">
        <v>376</v>
      </c>
      <c r="G87" s="114">
        <v>10</v>
      </c>
      <c r="H87" s="257">
        <v>36</v>
      </c>
      <c r="I87" s="253">
        <v>10</v>
      </c>
      <c r="J87" s="257">
        <v>36</v>
      </c>
    </row>
    <row r="88" spans="1:16" s="64" customFormat="1" ht="18">
      <c r="A88" s="108"/>
      <c r="B88" s="78" t="s">
        <v>225</v>
      </c>
      <c r="C88" s="105" t="s">
        <v>126</v>
      </c>
      <c r="D88" s="105" t="s">
        <v>280</v>
      </c>
      <c r="E88" s="105" t="s">
        <v>337</v>
      </c>
      <c r="F88" s="127"/>
      <c r="G88" s="110">
        <f t="shared" si="3"/>
        <v>10</v>
      </c>
      <c r="H88" s="239">
        <f t="shared" si="3"/>
        <v>0</v>
      </c>
      <c r="I88" s="239">
        <f t="shared" si="3"/>
        <v>10</v>
      </c>
      <c r="J88" s="239">
        <f t="shared" si="3"/>
        <v>5</v>
      </c>
    </row>
    <row r="89" spans="1:16" s="65" customFormat="1" ht="31.5">
      <c r="A89" s="69"/>
      <c r="B89" s="147" t="s">
        <v>192</v>
      </c>
      <c r="C89" s="70" t="s">
        <v>126</v>
      </c>
      <c r="D89" s="70" t="s">
        <v>280</v>
      </c>
      <c r="E89" s="70" t="s">
        <v>337</v>
      </c>
      <c r="F89" s="125" t="s">
        <v>130</v>
      </c>
      <c r="G89" s="114">
        <v>10</v>
      </c>
      <c r="H89" s="257">
        <v>0</v>
      </c>
      <c r="I89" s="253">
        <v>10</v>
      </c>
      <c r="J89" s="257">
        <v>5</v>
      </c>
    </row>
    <row r="90" spans="1:16" s="64" customFormat="1" ht="18">
      <c r="A90" s="108"/>
      <c r="B90" s="78" t="s">
        <v>225</v>
      </c>
      <c r="C90" s="105" t="s">
        <v>126</v>
      </c>
      <c r="D90" s="105" t="s">
        <v>280</v>
      </c>
      <c r="E90" s="105" t="s">
        <v>338</v>
      </c>
      <c r="F90" s="127"/>
      <c r="G90" s="110">
        <f t="shared" si="3"/>
        <v>10</v>
      </c>
      <c r="H90" s="239">
        <f>H91</f>
        <v>0</v>
      </c>
      <c r="I90" s="239">
        <f t="shared" si="3"/>
        <v>10</v>
      </c>
      <c r="J90" s="239">
        <f t="shared" si="3"/>
        <v>5</v>
      </c>
    </row>
    <row r="91" spans="1:16" s="65" customFormat="1" ht="31.5">
      <c r="A91" s="69"/>
      <c r="B91" s="147" t="s">
        <v>192</v>
      </c>
      <c r="C91" s="70" t="s">
        <v>126</v>
      </c>
      <c r="D91" s="70" t="s">
        <v>280</v>
      </c>
      <c r="E91" s="70" t="s">
        <v>338</v>
      </c>
      <c r="F91" s="125" t="s">
        <v>130</v>
      </c>
      <c r="G91" s="114">
        <v>10</v>
      </c>
      <c r="H91" s="257">
        <v>0</v>
      </c>
      <c r="I91" s="253">
        <v>10</v>
      </c>
      <c r="J91" s="257">
        <v>5</v>
      </c>
    </row>
    <row r="92" spans="1:16" s="64" customFormat="1" ht="18">
      <c r="A92" s="108" t="s">
        <v>142</v>
      </c>
      <c r="B92" s="126" t="s">
        <v>117</v>
      </c>
      <c r="C92" s="105" t="s">
        <v>123</v>
      </c>
      <c r="D92" s="105"/>
      <c r="E92" s="105"/>
      <c r="F92" s="127"/>
      <c r="G92" s="112" t="e">
        <f t="shared" ref="G92:I92" si="4">G97</f>
        <v>#REF!</v>
      </c>
      <c r="H92" s="239">
        <f t="shared" si="4"/>
        <v>200</v>
      </c>
      <c r="I92" s="239" t="e">
        <f t="shared" si="4"/>
        <v>#REF!</v>
      </c>
      <c r="J92" s="241">
        <f>J97+J93</f>
        <v>513</v>
      </c>
    </row>
    <row r="93" spans="1:16" s="64" customFormat="1" ht="18">
      <c r="A93" s="108" t="s">
        <v>143</v>
      </c>
      <c r="B93" s="272" t="s">
        <v>379</v>
      </c>
      <c r="C93" s="105" t="s">
        <v>123</v>
      </c>
      <c r="D93" s="105" t="s">
        <v>277</v>
      </c>
      <c r="E93" s="105"/>
      <c r="F93" s="105"/>
      <c r="G93" s="127"/>
      <c r="H93" s="259">
        <f>H94</f>
        <v>175</v>
      </c>
      <c r="I93" s="259">
        <f>I95</f>
        <v>0</v>
      </c>
      <c r="J93" s="259">
        <f>J94</f>
        <v>175</v>
      </c>
    </row>
    <row r="94" spans="1:16" s="64" customFormat="1" ht="31.5">
      <c r="A94" s="108"/>
      <c r="B94" s="78" t="s">
        <v>380</v>
      </c>
      <c r="C94" s="105" t="s">
        <v>123</v>
      </c>
      <c r="D94" s="105" t="s">
        <v>277</v>
      </c>
      <c r="E94" s="105" t="s">
        <v>381</v>
      </c>
      <c r="F94" s="127"/>
      <c r="G94" s="110">
        <f t="shared" ref="G94:I95" si="5">G95</f>
        <v>0</v>
      </c>
      <c r="H94" s="270">
        <f>H95</f>
        <v>175</v>
      </c>
      <c r="I94" s="270">
        <f t="shared" si="5"/>
        <v>0</v>
      </c>
      <c r="J94" s="270">
        <f>J95</f>
        <v>175</v>
      </c>
    </row>
    <row r="95" spans="1:16" s="64" customFormat="1" ht="31.5">
      <c r="A95" s="108"/>
      <c r="B95" s="273" t="s">
        <v>382</v>
      </c>
      <c r="C95" s="105" t="s">
        <v>123</v>
      </c>
      <c r="D95" s="105" t="s">
        <v>277</v>
      </c>
      <c r="E95" s="105" t="s">
        <v>383</v>
      </c>
      <c r="F95" s="105"/>
      <c r="G95" s="127"/>
      <c r="H95" s="259">
        <f>H96</f>
        <v>175</v>
      </c>
      <c r="I95" s="259">
        <f t="shared" si="5"/>
        <v>0</v>
      </c>
      <c r="J95" s="259">
        <f>J96</f>
        <v>175</v>
      </c>
    </row>
    <row r="96" spans="1:16" s="64" customFormat="1" ht="31.5">
      <c r="A96" s="108"/>
      <c r="B96" s="180" t="s">
        <v>192</v>
      </c>
      <c r="C96" s="70" t="s">
        <v>123</v>
      </c>
      <c r="D96" s="70" t="s">
        <v>277</v>
      </c>
      <c r="E96" s="70" t="s">
        <v>383</v>
      </c>
      <c r="F96" s="70" t="s">
        <v>130</v>
      </c>
      <c r="G96" s="125" t="s">
        <v>130</v>
      </c>
      <c r="H96" s="264">
        <f>J96-I96</f>
        <v>175</v>
      </c>
      <c r="I96" s="264">
        <v>0</v>
      </c>
      <c r="J96" s="264">
        <v>175</v>
      </c>
    </row>
    <row r="97" spans="1:10" s="64" customFormat="1" ht="18">
      <c r="A97" s="108" t="s">
        <v>384</v>
      </c>
      <c r="B97" s="130" t="s">
        <v>179</v>
      </c>
      <c r="C97" s="105" t="s">
        <v>123</v>
      </c>
      <c r="D97" s="105" t="s">
        <v>180</v>
      </c>
      <c r="E97" s="105"/>
      <c r="F97" s="127"/>
      <c r="G97" s="112" t="e">
        <f>#REF!</f>
        <v>#REF!</v>
      </c>
      <c r="H97" s="239">
        <f>H98</f>
        <v>200</v>
      </c>
      <c r="I97" s="239" t="e">
        <f>#REF!</f>
        <v>#REF!</v>
      </c>
      <c r="J97" s="241">
        <f>J98</f>
        <v>338</v>
      </c>
    </row>
    <row r="98" spans="1:10" s="65" customFormat="1" ht="31.5">
      <c r="A98" s="69"/>
      <c r="B98" s="204" t="s">
        <v>264</v>
      </c>
      <c r="C98" s="105" t="s">
        <v>123</v>
      </c>
      <c r="D98" s="105" t="s">
        <v>180</v>
      </c>
      <c r="E98" s="105" t="s">
        <v>339</v>
      </c>
      <c r="F98" s="178"/>
      <c r="G98" s="110">
        <f>G99</f>
        <v>0</v>
      </c>
      <c r="H98" s="239">
        <f>H99+H100</f>
        <v>200</v>
      </c>
      <c r="I98" s="239" t="e">
        <f>#REF!+I99</f>
        <v>#REF!</v>
      </c>
      <c r="J98" s="239">
        <f>J99+J100</f>
        <v>338</v>
      </c>
    </row>
    <row r="99" spans="1:10" s="65" customFormat="1" ht="31.5">
      <c r="A99" s="69"/>
      <c r="B99" s="147" t="s">
        <v>192</v>
      </c>
      <c r="C99" s="70" t="s">
        <v>123</v>
      </c>
      <c r="D99" s="70" t="s">
        <v>180</v>
      </c>
      <c r="E99" s="70" t="s">
        <v>339</v>
      </c>
      <c r="F99" s="149" t="s">
        <v>130</v>
      </c>
      <c r="G99" s="114"/>
      <c r="H99" s="257">
        <v>200</v>
      </c>
      <c r="I99" s="257">
        <v>0</v>
      </c>
      <c r="J99" s="257">
        <v>338</v>
      </c>
    </row>
    <row r="100" spans="1:10" s="65" customFormat="1" ht="18">
      <c r="A100" s="69"/>
      <c r="B100" s="147" t="s">
        <v>148</v>
      </c>
      <c r="C100" s="70" t="s">
        <v>123</v>
      </c>
      <c r="D100" s="70" t="s">
        <v>180</v>
      </c>
      <c r="E100" s="70" t="s">
        <v>339</v>
      </c>
      <c r="F100" s="149" t="s">
        <v>131</v>
      </c>
      <c r="G100" s="114">
        <v>0</v>
      </c>
      <c r="H100" s="257">
        <v>0</v>
      </c>
      <c r="I100" s="257">
        <v>6</v>
      </c>
      <c r="J100" s="257">
        <v>0</v>
      </c>
    </row>
    <row r="101" spans="1:10" s="64" customFormat="1" ht="18">
      <c r="A101" s="108" t="s">
        <v>145</v>
      </c>
      <c r="B101" s="122" t="s">
        <v>118</v>
      </c>
      <c r="C101" s="105" t="s">
        <v>127</v>
      </c>
      <c r="D101" s="105"/>
      <c r="E101" s="105"/>
      <c r="F101" s="105"/>
      <c r="G101" s="110" t="e">
        <f>G102+#REF!</f>
        <v>#REF!</v>
      </c>
      <c r="H101" s="239">
        <f>H110+H115+H113</f>
        <v>56.98</v>
      </c>
      <c r="I101" s="239">
        <f t="shared" ref="I101" si="6">I110+I115</f>
        <v>1462.42</v>
      </c>
      <c r="J101" s="239">
        <f>J110+J115+J113</f>
        <v>225.68</v>
      </c>
    </row>
    <row r="102" spans="1:10" s="64" customFormat="1" ht="18" hidden="1">
      <c r="A102" s="108" t="s">
        <v>143</v>
      </c>
      <c r="B102" s="122" t="s">
        <v>164</v>
      </c>
      <c r="C102" s="105" t="s">
        <v>127</v>
      </c>
      <c r="D102" s="105" t="s">
        <v>120</v>
      </c>
      <c r="E102" s="105"/>
      <c r="F102" s="105"/>
      <c r="G102" s="110">
        <f>G103</f>
        <v>0</v>
      </c>
      <c r="H102" s="241">
        <f t="shared" ref="H102:I104" si="7">H103</f>
        <v>6</v>
      </c>
      <c r="I102" s="241">
        <f t="shared" si="7"/>
        <v>6</v>
      </c>
      <c r="J102" s="239">
        <f>J103</f>
        <v>0</v>
      </c>
    </row>
    <row r="103" spans="1:10" s="65" customFormat="1" ht="18" hidden="1" customHeight="1">
      <c r="A103" s="69"/>
      <c r="B103" s="153" t="s">
        <v>183</v>
      </c>
      <c r="C103" s="70" t="s">
        <v>127</v>
      </c>
      <c r="D103" s="70" t="s">
        <v>120</v>
      </c>
      <c r="E103" s="70" t="s">
        <v>173</v>
      </c>
      <c r="F103" s="70"/>
      <c r="G103" s="114">
        <f>G104+G105</f>
        <v>0</v>
      </c>
      <c r="H103" s="241">
        <f>H104</f>
        <v>6</v>
      </c>
      <c r="I103" s="241">
        <f>I104</f>
        <v>6</v>
      </c>
      <c r="J103" s="257">
        <f>J104+J105</f>
        <v>0</v>
      </c>
    </row>
    <row r="104" spans="1:10" s="65" customFormat="1" ht="31.5" hidden="1">
      <c r="A104" s="69"/>
      <c r="B104" s="147" t="s">
        <v>192</v>
      </c>
      <c r="C104" s="70" t="s">
        <v>127</v>
      </c>
      <c r="D104" s="70" t="s">
        <v>120</v>
      </c>
      <c r="E104" s="70" t="s">
        <v>173</v>
      </c>
      <c r="F104" s="70" t="s">
        <v>130</v>
      </c>
      <c r="G104" s="114"/>
      <c r="H104" s="257">
        <f t="shared" si="7"/>
        <v>6</v>
      </c>
      <c r="I104" s="257">
        <f t="shared" si="7"/>
        <v>6</v>
      </c>
      <c r="J104" s="257"/>
    </row>
    <row r="105" spans="1:10" s="65" customFormat="1" ht="18" hidden="1">
      <c r="A105" s="69"/>
      <c r="B105" s="147" t="s">
        <v>115</v>
      </c>
      <c r="C105" s="70" t="s">
        <v>127</v>
      </c>
      <c r="D105" s="70" t="s">
        <v>120</v>
      </c>
      <c r="E105" s="70" t="s">
        <v>173</v>
      </c>
      <c r="F105" s="70" t="s">
        <v>165</v>
      </c>
      <c r="G105" s="114"/>
      <c r="H105" s="257">
        <v>6</v>
      </c>
      <c r="I105" s="257">
        <v>6</v>
      </c>
      <c r="J105" s="257"/>
    </row>
    <row r="106" spans="1:10" s="64" customFormat="1" ht="18" hidden="1">
      <c r="A106" s="108" t="s">
        <v>143</v>
      </c>
      <c r="B106" s="122" t="s">
        <v>164</v>
      </c>
      <c r="C106" s="105" t="s">
        <v>127</v>
      </c>
      <c r="D106" s="105" t="s">
        <v>120</v>
      </c>
      <c r="E106" s="105"/>
      <c r="F106" s="105"/>
      <c r="G106" s="110">
        <f>G107</f>
        <v>0</v>
      </c>
      <c r="H106" s="257"/>
      <c r="I106" s="257"/>
      <c r="J106" s="239">
        <f>J107</f>
        <v>0</v>
      </c>
    </row>
    <row r="107" spans="1:10" s="65" customFormat="1" ht="18" hidden="1" customHeight="1">
      <c r="A107" s="69"/>
      <c r="B107" s="153" t="s">
        <v>183</v>
      </c>
      <c r="C107" s="70" t="s">
        <v>127</v>
      </c>
      <c r="D107" s="70" t="s">
        <v>120</v>
      </c>
      <c r="E107" s="70" t="s">
        <v>173</v>
      </c>
      <c r="F107" s="70"/>
      <c r="G107" s="114">
        <f>G108+G109</f>
        <v>0</v>
      </c>
      <c r="H107" s="257"/>
      <c r="I107" s="257"/>
      <c r="J107" s="257">
        <f>J108+J109</f>
        <v>0</v>
      </c>
    </row>
    <row r="108" spans="1:10" s="65" customFormat="1" ht="31.5" hidden="1">
      <c r="A108" s="69"/>
      <c r="B108" s="147" t="s">
        <v>192</v>
      </c>
      <c r="C108" s="70" t="s">
        <v>127</v>
      </c>
      <c r="D108" s="70" t="s">
        <v>120</v>
      </c>
      <c r="E108" s="70" t="s">
        <v>173</v>
      </c>
      <c r="F108" s="70" t="s">
        <v>130</v>
      </c>
      <c r="G108" s="114"/>
      <c r="H108" s="239">
        <f>H109+H116+H122</f>
        <v>275.60000000000002</v>
      </c>
      <c r="I108" s="239">
        <f>I109+I116+I122</f>
        <v>1630.8000000000002</v>
      </c>
      <c r="J108" s="257"/>
    </row>
    <row r="109" spans="1:10" s="65" customFormat="1" ht="18" hidden="1">
      <c r="A109" s="69"/>
      <c r="B109" s="147" t="s">
        <v>115</v>
      </c>
      <c r="C109" s="70" t="s">
        <v>127</v>
      </c>
      <c r="D109" s="70" t="s">
        <v>120</v>
      </c>
      <c r="E109" s="70" t="s">
        <v>173</v>
      </c>
      <c r="F109" s="70" t="s">
        <v>165</v>
      </c>
      <c r="G109" s="114"/>
      <c r="H109" s="257"/>
      <c r="I109" s="257">
        <f>I115</f>
        <v>1087.2</v>
      </c>
      <c r="J109" s="257"/>
    </row>
    <row r="110" spans="1:10" s="65" customFormat="1" ht="18">
      <c r="A110" s="108" t="s">
        <v>149</v>
      </c>
      <c r="B110" s="213" t="s">
        <v>288</v>
      </c>
      <c r="C110" s="105" t="s">
        <v>127</v>
      </c>
      <c r="D110" s="105" t="s">
        <v>121</v>
      </c>
      <c r="E110" s="105"/>
      <c r="F110" s="105"/>
      <c r="G110" s="110">
        <v>124.3</v>
      </c>
      <c r="H110" s="254">
        <f t="shared" ref="H110:J113" si="8">H111</f>
        <v>0</v>
      </c>
      <c r="I110" s="239">
        <f t="shared" si="8"/>
        <v>375.22</v>
      </c>
      <c r="J110" s="254">
        <f t="shared" si="8"/>
        <v>58.4</v>
      </c>
    </row>
    <row r="111" spans="1:10" s="65" customFormat="1" ht="31.5">
      <c r="A111" s="69"/>
      <c r="B111" s="214" t="s">
        <v>289</v>
      </c>
      <c r="C111" s="105" t="s">
        <v>127</v>
      </c>
      <c r="D111" s="105" t="s">
        <v>121</v>
      </c>
      <c r="E111" s="105" t="s">
        <v>340</v>
      </c>
      <c r="F111" s="178"/>
      <c r="G111" s="110">
        <v>124.3</v>
      </c>
      <c r="H111" s="252">
        <f t="shared" si="8"/>
        <v>0</v>
      </c>
      <c r="I111" s="239">
        <f t="shared" si="8"/>
        <v>375.22</v>
      </c>
      <c r="J111" s="252">
        <f t="shared" si="8"/>
        <v>58.4</v>
      </c>
    </row>
    <row r="112" spans="1:10" s="65" customFormat="1" ht="18">
      <c r="A112" s="69"/>
      <c r="B112" s="214" t="s">
        <v>401</v>
      </c>
      <c r="C112" s="70" t="s">
        <v>127</v>
      </c>
      <c r="D112" s="70" t="s">
        <v>121</v>
      </c>
      <c r="E112" s="70" t="s">
        <v>390</v>
      </c>
      <c r="F112" s="149" t="s">
        <v>367</v>
      </c>
      <c r="G112" s="114">
        <v>124.3</v>
      </c>
      <c r="H112" s="253">
        <v>0</v>
      </c>
      <c r="I112" s="257">
        <v>375.22</v>
      </c>
      <c r="J112" s="253">
        <v>58.4</v>
      </c>
    </row>
    <row r="113" spans="1:10" s="65" customFormat="1" ht="31.5">
      <c r="A113" s="69"/>
      <c r="B113" s="214" t="s">
        <v>289</v>
      </c>
      <c r="C113" s="105" t="s">
        <v>127</v>
      </c>
      <c r="D113" s="105" t="s">
        <v>121</v>
      </c>
      <c r="E113" s="105" t="s">
        <v>340</v>
      </c>
      <c r="F113" s="178"/>
      <c r="G113" s="110">
        <v>124.3</v>
      </c>
      <c r="H113" s="252">
        <f>H114</f>
        <v>0</v>
      </c>
      <c r="I113" s="239">
        <f t="shared" si="8"/>
        <v>375.22</v>
      </c>
      <c r="J113" s="252">
        <f t="shared" si="8"/>
        <v>90.3</v>
      </c>
    </row>
    <row r="114" spans="1:10" s="65" customFormat="1" ht="31.5">
      <c r="A114" s="69"/>
      <c r="B114" s="214" t="s">
        <v>192</v>
      </c>
      <c r="C114" s="70" t="s">
        <v>127</v>
      </c>
      <c r="D114" s="70" t="s">
        <v>121</v>
      </c>
      <c r="E114" s="70" t="s">
        <v>340</v>
      </c>
      <c r="F114" s="149" t="s">
        <v>130</v>
      </c>
      <c r="G114" s="114">
        <v>124.3</v>
      </c>
      <c r="H114" s="253">
        <v>0</v>
      </c>
      <c r="I114" s="257">
        <v>375.22</v>
      </c>
      <c r="J114" s="253">
        <v>90.3</v>
      </c>
    </row>
    <row r="115" spans="1:10" s="64" customFormat="1" ht="23.25" customHeight="1">
      <c r="A115" s="108" t="s">
        <v>290</v>
      </c>
      <c r="B115" s="122" t="s">
        <v>33</v>
      </c>
      <c r="C115" s="105" t="s">
        <v>127</v>
      </c>
      <c r="D115" s="105" t="s">
        <v>126</v>
      </c>
      <c r="E115" s="105"/>
      <c r="F115" s="105"/>
      <c r="G115" s="110">
        <f>G116+G118+G124</f>
        <v>0</v>
      </c>
      <c r="H115" s="239">
        <f>H118+H126</f>
        <v>56.98</v>
      </c>
      <c r="I115" s="239">
        <f t="shared" ref="I115" si="9">I118+I126</f>
        <v>1087.2</v>
      </c>
      <c r="J115" s="239">
        <f>J118+J126</f>
        <v>76.97999999999999</v>
      </c>
    </row>
    <row r="116" spans="1:10" s="64" customFormat="1" ht="47.25" hidden="1">
      <c r="A116" s="71"/>
      <c r="B116" s="123" t="s">
        <v>221</v>
      </c>
      <c r="C116" s="70" t="s">
        <v>127</v>
      </c>
      <c r="D116" s="70" t="s">
        <v>126</v>
      </c>
      <c r="E116" s="70" t="s">
        <v>157</v>
      </c>
      <c r="F116" s="70"/>
      <c r="G116" s="114">
        <f>G117</f>
        <v>0</v>
      </c>
      <c r="H116" s="257" t="str">
        <f>H117</f>
        <v>275,6</v>
      </c>
      <c r="I116" s="257">
        <f>I117</f>
        <v>543.6</v>
      </c>
      <c r="J116" s="257">
        <f>J117</f>
        <v>0</v>
      </c>
    </row>
    <row r="117" spans="1:10" s="64" customFormat="1" ht="31.5" hidden="1">
      <c r="A117" s="71"/>
      <c r="B117" s="147" t="s">
        <v>192</v>
      </c>
      <c r="C117" s="70" t="s">
        <v>127</v>
      </c>
      <c r="D117" s="70" t="s">
        <v>126</v>
      </c>
      <c r="E117" s="70" t="s">
        <v>157</v>
      </c>
      <c r="F117" s="149">
        <v>244</v>
      </c>
      <c r="G117" s="114">
        <v>0</v>
      </c>
      <c r="H117" s="253" t="s">
        <v>274</v>
      </c>
      <c r="I117" s="243">
        <v>543.6</v>
      </c>
      <c r="J117" s="243">
        <v>0</v>
      </c>
    </row>
    <row r="118" spans="1:10" s="64" customFormat="1" ht="31.5">
      <c r="A118" s="71"/>
      <c r="B118" s="123" t="s">
        <v>226</v>
      </c>
      <c r="C118" s="105" t="s">
        <v>127</v>
      </c>
      <c r="D118" s="105" t="s">
        <v>126</v>
      </c>
      <c r="E118" s="105" t="s">
        <v>341</v>
      </c>
      <c r="F118" s="178"/>
      <c r="G118" s="110">
        <f>G119</f>
        <v>0</v>
      </c>
      <c r="H118" s="239">
        <f>H119+H120</f>
        <v>56.98</v>
      </c>
      <c r="I118" s="239">
        <f t="shared" ref="I118" si="10">I119</f>
        <v>543.6</v>
      </c>
      <c r="J118" s="239">
        <f>J119+J120</f>
        <v>76.97999999999999</v>
      </c>
    </row>
    <row r="119" spans="1:10" s="64" customFormat="1" ht="31.5">
      <c r="A119" s="71"/>
      <c r="B119" s="196" t="s">
        <v>245</v>
      </c>
      <c r="C119" s="70" t="s">
        <v>127</v>
      </c>
      <c r="D119" s="70" t="s">
        <v>126</v>
      </c>
      <c r="E119" s="70" t="s">
        <v>341</v>
      </c>
      <c r="F119" s="149" t="s">
        <v>130</v>
      </c>
      <c r="G119" s="114">
        <v>0</v>
      </c>
      <c r="H119" s="253">
        <v>54.98</v>
      </c>
      <c r="I119" s="243">
        <v>543.6</v>
      </c>
      <c r="J119" s="243">
        <f>20+54.98</f>
        <v>74.97999999999999</v>
      </c>
    </row>
    <row r="120" spans="1:10" s="64" customFormat="1" ht="18">
      <c r="A120" s="71"/>
      <c r="B120" s="196" t="s">
        <v>148</v>
      </c>
      <c r="C120" s="70" t="s">
        <v>127</v>
      </c>
      <c r="D120" s="70" t="s">
        <v>126</v>
      </c>
      <c r="E120" s="70" t="s">
        <v>341</v>
      </c>
      <c r="F120" s="149" t="s">
        <v>131</v>
      </c>
      <c r="G120" s="114"/>
      <c r="H120" s="253">
        <v>2</v>
      </c>
      <c r="I120" s="243"/>
      <c r="J120" s="243">
        <v>2</v>
      </c>
    </row>
    <row r="121" spans="1:10" s="64" customFormat="1" ht="31.5" hidden="1">
      <c r="A121" s="71"/>
      <c r="B121" s="147" t="s">
        <v>192</v>
      </c>
      <c r="C121" s="70"/>
      <c r="D121" s="70"/>
      <c r="E121" s="70"/>
      <c r="F121" s="149"/>
      <c r="G121" s="114"/>
      <c r="H121" s="253"/>
      <c r="I121" s="243"/>
      <c r="J121" s="243"/>
    </row>
    <row r="122" spans="1:10" s="64" customFormat="1" ht="18" hidden="1">
      <c r="A122" s="71"/>
      <c r="B122" s="147"/>
      <c r="C122" s="70"/>
      <c r="D122" s="70"/>
      <c r="E122" s="70"/>
      <c r="F122" s="149"/>
      <c r="G122" s="114"/>
      <c r="H122" s="253"/>
      <c r="I122" s="257">
        <f>I123</f>
        <v>0</v>
      </c>
      <c r="J122" s="243"/>
    </row>
    <row r="123" spans="1:10" s="64" customFormat="1" ht="31.5" hidden="1">
      <c r="A123" s="71"/>
      <c r="B123" s="147" t="s">
        <v>192</v>
      </c>
      <c r="C123" s="70"/>
      <c r="D123" s="70"/>
      <c r="E123" s="70"/>
      <c r="F123" s="149"/>
      <c r="G123" s="114"/>
      <c r="H123" s="253"/>
      <c r="I123" s="243">
        <v>0</v>
      </c>
      <c r="J123" s="243"/>
    </row>
    <row r="124" spans="1:10" s="64" customFormat="1" ht="31.5" hidden="1">
      <c r="A124" s="71"/>
      <c r="B124" s="147" t="s">
        <v>233</v>
      </c>
      <c r="C124" s="70" t="s">
        <v>127</v>
      </c>
      <c r="D124" s="70" t="s">
        <v>126</v>
      </c>
      <c r="E124" s="70" t="s">
        <v>232</v>
      </c>
      <c r="F124" s="149"/>
      <c r="G124" s="114">
        <f>G125</f>
        <v>0</v>
      </c>
      <c r="H124" s="239" t="e">
        <f>H125</f>
        <v>#REF!</v>
      </c>
      <c r="I124" s="239">
        <f>I125</f>
        <v>3000</v>
      </c>
      <c r="J124" s="257">
        <f>J125</f>
        <v>0</v>
      </c>
    </row>
    <row r="125" spans="1:10" s="64" customFormat="1" ht="31.5" hidden="1">
      <c r="A125" s="71"/>
      <c r="B125" s="196" t="s">
        <v>245</v>
      </c>
      <c r="C125" s="70" t="s">
        <v>127</v>
      </c>
      <c r="D125" s="70" t="s">
        <v>126</v>
      </c>
      <c r="E125" s="70" t="s">
        <v>232</v>
      </c>
      <c r="F125" s="149" t="s">
        <v>130</v>
      </c>
      <c r="G125" s="114">
        <v>0</v>
      </c>
      <c r="H125" s="239" t="e">
        <f>H131</f>
        <v>#REF!</v>
      </c>
      <c r="I125" s="239">
        <f>I131</f>
        <v>3000</v>
      </c>
      <c r="J125" s="243">
        <v>0</v>
      </c>
    </row>
    <row r="126" spans="1:10" s="64" customFormat="1" ht="31.5">
      <c r="A126" s="71"/>
      <c r="B126" s="123" t="s">
        <v>226</v>
      </c>
      <c r="C126" s="105" t="s">
        <v>127</v>
      </c>
      <c r="D126" s="105" t="s">
        <v>126</v>
      </c>
      <c r="E126" s="105" t="s">
        <v>342</v>
      </c>
      <c r="F126" s="178"/>
      <c r="G126" s="110">
        <f>G127</f>
        <v>0</v>
      </c>
      <c r="H126" s="252">
        <f>H127</f>
        <v>0</v>
      </c>
      <c r="I126" s="241">
        <f>I127</f>
        <v>543.6</v>
      </c>
      <c r="J126" s="239">
        <f>J127</f>
        <v>0</v>
      </c>
    </row>
    <row r="127" spans="1:10" s="64" customFormat="1" ht="31.5">
      <c r="A127" s="71"/>
      <c r="B127" s="196" t="s">
        <v>245</v>
      </c>
      <c r="C127" s="70" t="s">
        <v>127</v>
      </c>
      <c r="D127" s="70" t="s">
        <v>126</v>
      </c>
      <c r="E127" s="70" t="s">
        <v>342</v>
      </c>
      <c r="F127" s="149" t="s">
        <v>130</v>
      </c>
      <c r="G127" s="114">
        <v>0</v>
      </c>
      <c r="H127" s="253">
        <v>0</v>
      </c>
      <c r="I127" s="243">
        <v>543.6</v>
      </c>
      <c r="J127" s="243">
        <v>0</v>
      </c>
    </row>
    <row r="128" spans="1:10" s="64" customFormat="1" ht="18">
      <c r="A128" s="108" t="s">
        <v>146</v>
      </c>
      <c r="B128" s="122" t="s">
        <v>144</v>
      </c>
      <c r="C128" s="105" t="s">
        <v>128</v>
      </c>
      <c r="D128" s="105"/>
      <c r="E128" s="105"/>
      <c r="F128" s="105"/>
      <c r="G128" s="110" t="e">
        <f>G129</f>
        <v>#REF!</v>
      </c>
      <c r="H128" s="241">
        <f>H129</f>
        <v>419.05</v>
      </c>
      <c r="I128" s="241">
        <f>I129</f>
        <v>2295.6</v>
      </c>
      <c r="J128" s="239">
        <f>J129</f>
        <v>1903.94</v>
      </c>
    </row>
    <row r="129" spans="1:10" s="64" customFormat="1" ht="18">
      <c r="A129" s="108" t="s">
        <v>150</v>
      </c>
      <c r="B129" s="122" t="s">
        <v>32</v>
      </c>
      <c r="C129" s="105" t="s">
        <v>128</v>
      </c>
      <c r="D129" s="105" t="s">
        <v>120</v>
      </c>
      <c r="E129" s="105"/>
      <c r="F129" s="105"/>
      <c r="G129" s="110" t="e">
        <f>#REF!</f>
        <v>#REF!</v>
      </c>
      <c r="H129" s="239">
        <f>H133+H151</f>
        <v>419.05</v>
      </c>
      <c r="I129" s="239">
        <f t="shared" ref="I129" si="11">I133+I151</f>
        <v>2295.6</v>
      </c>
      <c r="J129" s="239">
        <f>J133+J151</f>
        <v>1903.94</v>
      </c>
    </row>
    <row r="130" spans="1:10" s="64" customFormat="1" ht="18" hidden="1">
      <c r="A130" s="71"/>
      <c r="B130" s="147" t="s">
        <v>115</v>
      </c>
      <c r="C130" s="70" t="s">
        <v>128</v>
      </c>
      <c r="D130" s="70" t="s">
        <v>120</v>
      </c>
      <c r="E130" s="70" t="s">
        <v>147</v>
      </c>
      <c r="F130" s="149">
        <v>851</v>
      </c>
      <c r="G130" s="114">
        <v>0</v>
      </c>
      <c r="H130" s="243">
        <v>0</v>
      </c>
      <c r="I130" s="243">
        <v>0</v>
      </c>
      <c r="J130" s="243">
        <v>0</v>
      </c>
    </row>
    <row r="131" spans="1:10" s="64" customFormat="1" ht="18" hidden="1">
      <c r="A131" s="71"/>
      <c r="B131" s="147" t="s">
        <v>166</v>
      </c>
      <c r="C131" s="70" t="s">
        <v>128</v>
      </c>
      <c r="D131" s="70" t="s">
        <v>120</v>
      </c>
      <c r="E131" s="70" t="s">
        <v>147</v>
      </c>
      <c r="F131" s="149">
        <v>852</v>
      </c>
      <c r="G131" s="114">
        <v>0</v>
      </c>
      <c r="H131" s="257" t="e">
        <f>#REF!+#REF!</f>
        <v>#REF!</v>
      </c>
      <c r="I131" s="257">
        <f>SUM(I132:I148)</f>
        <v>3000</v>
      </c>
      <c r="J131" s="243">
        <v>0</v>
      </c>
    </row>
    <row r="132" spans="1:10" s="64" customFormat="1" ht="18" hidden="1">
      <c r="A132" s="71"/>
      <c r="B132" s="147" t="s">
        <v>148</v>
      </c>
      <c r="C132" s="70" t="s">
        <v>128</v>
      </c>
      <c r="D132" s="70" t="s">
        <v>120</v>
      </c>
      <c r="E132" s="70" t="s">
        <v>147</v>
      </c>
      <c r="F132" s="149" t="s">
        <v>131</v>
      </c>
      <c r="G132" s="114"/>
      <c r="H132" s="253"/>
      <c r="I132" s="243">
        <v>0</v>
      </c>
      <c r="J132" s="243">
        <v>0</v>
      </c>
    </row>
    <row r="133" spans="1:10" s="64" customFormat="1" ht="35.25" customHeight="1">
      <c r="A133" s="71"/>
      <c r="B133" s="147" t="s">
        <v>171</v>
      </c>
      <c r="C133" s="105" t="s">
        <v>128</v>
      </c>
      <c r="D133" s="105" t="s">
        <v>120</v>
      </c>
      <c r="E133" s="105" t="s">
        <v>352</v>
      </c>
      <c r="F133" s="178"/>
      <c r="G133" s="155" t="e">
        <f>G134+G139+#REF!+#REF!</f>
        <v>#REF!</v>
      </c>
      <c r="H133" s="252">
        <f>H134+H136+H139+H141+H142+H143++H146+H147+H144+H135+H140+H138+H145+H137</f>
        <v>379.05</v>
      </c>
      <c r="I133" s="252">
        <f>I134+I136+I139+I141+I142+I143++I146+I147+I144+I135+I140</f>
        <v>1500</v>
      </c>
      <c r="J133" s="252">
        <f>J134+J136+J139+J141+J142+J143++J146+J147+J144+J135+J140+J138+J145+J137</f>
        <v>1304.3399999999999</v>
      </c>
    </row>
    <row r="134" spans="1:10" s="64" customFormat="1" ht="31.5">
      <c r="A134" s="71"/>
      <c r="B134" s="196" t="s">
        <v>244</v>
      </c>
      <c r="C134" s="70" t="s">
        <v>128</v>
      </c>
      <c r="D134" s="70" t="s">
        <v>120</v>
      </c>
      <c r="E134" s="70" t="s">
        <v>351</v>
      </c>
      <c r="F134" s="149" t="s">
        <v>124</v>
      </c>
      <c r="G134" s="148">
        <v>0</v>
      </c>
      <c r="H134" s="243">
        <v>7.8</v>
      </c>
      <c r="I134" s="243">
        <v>110</v>
      </c>
      <c r="J134" s="243">
        <v>15</v>
      </c>
    </row>
    <row r="135" spans="1:10" s="64" customFormat="1" ht="31.5">
      <c r="A135" s="71"/>
      <c r="B135" s="196" t="s">
        <v>244</v>
      </c>
      <c r="C135" s="70" t="s">
        <v>128</v>
      </c>
      <c r="D135" s="70" t="s">
        <v>120</v>
      </c>
      <c r="E135" s="70" t="s">
        <v>394</v>
      </c>
      <c r="F135" s="149" t="s">
        <v>124</v>
      </c>
      <c r="G135" s="148"/>
      <c r="H135" s="243">
        <v>10</v>
      </c>
      <c r="I135" s="243"/>
      <c r="J135" s="243">
        <v>15</v>
      </c>
    </row>
    <row r="136" spans="1:10" s="64" customFormat="1" ht="31.5">
      <c r="A136" s="71"/>
      <c r="B136" s="196" t="s">
        <v>244</v>
      </c>
      <c r="C136" s="70" t="s">
        <v>128</v>
      </c>
      <c r="D136" s="70" t="s">
        <v>120</v>
      </c>
      <c r="E136" s="70" t="s">
        <v>353</v>
      </c>
      <c r="F136" s="149" t="s">
        <v>124</v>
      </c>
      <c r="G136" s="148">
        <v>0</v>
      </c>
      <c r="H136" s="243">
        <v>16.399999999999999</v>
      </c>
      <c r="I136" s="243">
        <v>110</v>
      </c>
      <c r="J136" s="243">
        <f>121.6-26.6</f>
        <v>95</v>
      </c>
    </row>
    <row r="137" spans="1:10" s="64" customFormat="1" ht="31.5">
      <c r="A137" s="71"/>
      <c r="B137" s="196" t="s">
        <v>244</v>
      </c>
      <c r="C137" s="70" t="s">
        <v>128</v>
      </c>
      <c r="D137" s="70" t="s">
        <v>120</v>
      </c>
      <c r="E137" s="70" t="s">
        <v>422</v>
      </c>
      <c r="F137" s="149" t="s">
        <v>124</v>
      </c>
      <c r="G137" s="148"/>
      <c r="H137" s="243">
        <v>26.6</v>
      </c>
      <c r="I137" s="243"/>
      <c r="J137" s="243">
        <v>26.6</v>
      </c>
    </row>
    <row r="138" spans="1:10" s="64" customFormat="1" ht="31.5">
      <c r="A138" s="71"/>
      <c r="B138" s="196" t="s">
        <v>244</v>
      </c>
      <c r="C138" s="70" t="s">
        <v>128</v>
      </c>
      <c r="D138" s="70" t="s">
        <v>120</v>
      </c>
      <c r="E138" s="70" t="s">
        <v>395</v>
      </c>
      <c r="F138" s="149" t="s">
        <v>124</v>
      </c>
      <c r="G138" s="148"/>
      <c r="H138" s="243">
        <v>52.4</v>
      </c>
      <c r="I138" s="243">
        <v>0</v>
      </c>
      <c r="J138" s="243">
        <v>53.4</v>
      </c>
    </row>
    <row r="139" spans="1:10" s="64" customFormat="1" ht="31.5">
      <c r="A139" s="71"/>
      <c r="B139" s="196" t="s">
        <v>245</v>
      </c>
      <c r="C139" s="70" t="s">
        <v>128</v>
      </c>
      <c r="D139" s="70" t="s">
        <v>120</v>
      </c>
      <c r="E139" s="70" t="s">
        <v>354</v>
      </c>
      <c r="F139" s="149">
        <v>244</v>
      </c>
      <c r="G139" s="148">
        <v>0</v>
      </c>
      <c r="H139" s="243">
        <v>0</v>
      </c>
      <c r="I139" s="243">
        <v>246</v>
      </c>
      <c r="J139" s="243">
        <v>0</v>
      </c>
    </row>
    <row r="140" spans="1:10" s="64" customFormat="1" ht="18">
      <c r="A140" s="71"/>
      <c r="B140" s="196" t="s">
        <v>401</v>
      </c>
      <c r="C140" s="70" t="s">
        <v>128</v>
      </c>
      <c r="D140" s="70" t="s">
        <v>120</v>
      </c>
      <c r="E140" s="70" t="s">
        <v>354</v>
      </c>
      <c r="F140" s="149" t="s">
        <v>367</v>
      </c>
      <c r="G140" s="148"/>
      <c r="H140" s="243">
        <v>0</v>
      </c>
      <c r="I140" s="243"/>
      <c r="J140" s="243">
        <v>158.94999999999999</v>
      </c>
    </row>
    <row r="141" spans="1:10" s="64" customFormat="1" ht="31.5">
      <c r="A141" s="71"/>
      <c r="B141" s="196" t="s">
        <v>245</v>
      </c>
      <c r="C141" s="70" t="s">
        <v>128</v>
      </c>
      <c r="D141" s="70" t="s">
        <v>120</v>
      </c>
      <c r="E141" s="70" t="s">
        <v>355</v>
      </c>
      <c r="F141" s="149">
        <v>244</v>
      </c>
      <c r="G141" s="148">
        <v>0</v>
      </c>
      <c r="H141" s="243">
        <v>57</v>
      </c>
      <c r="I141" s="243">
        <v>246</v>
      </c>
      <c r="J141" s="243">
        <v>67</v>
      </c>
    </row>
    <row r="142" spans="1:10" s="64" customFormat="1" ht="31.5">
      <c r="A142" s="71"/>
      <c r="B142" s="196" t="s">
        <v>245</v>
      </c>
      <c r="C142" s="70" t="s">
        <v>128</v>
      </c>
      <c r="D142" s="70" t="s">
        <v>120</v>
      </c>
      <c r="E142" s="70" t="s">
        <v>356</v>
      </c>
      <c r="F142" s="149">
        <v>244</v>
      </c>
      <c r="G142" s="148">
        <v>0</v>
      </c>
      <c r="H142" s="243">
        <v>0</v>
      </c>
      <c r="I142" s="243">
        <v>246</v>
      </c>
      <c r="J142" s="243">
        <v>285.60000000000002</v>
      </c>
    </row>
    <row r="143" spans="1:10" s="64" customFormat="1" ht="31.5">
      <c r="A143" s="71"/>
      <c r="B143" s="196" t="s">
        <v>245</v>
      </c>
      <c r="C143" s="70" t="s">
        <v>128</v>
      </c>
      <c r="D143" s="70" t="s">
        <v>120</v>
      </c>
      <c r="E143" s="70" t="s">
        <v>357</v>
      </c>
      <c r="F143" s="149">
        <v>244</v>
      </c>
      <c r="G143" s="148">
        <v>0</v>
      </c>
      <c r="H143" s="243">
        <v>68.790000000000006</v>
      </c>
      <c r="I143" s="243">
        <v>246</v>
      </c>
      <c r="J143" s="243">
        <v>95.79</v>
      </c>
    </row>
    <row r="144" spans="1:10" s="64" customFormat="1" ht="31.5">
      <c r="A144" s="71"/>
      <c r="B144" s="196" t="s">
        <v>245</v>
      </c>
      <c r="C144" s="70" t="s">
        <v>128</v>
      </c>
      <c r="D144" s="70" t="s">
        <v>120</v>
      </c>
      <c r="E144" s="70" t="s">
        <v>358</v>
      </c>
      <c r="F144" s="149">
        <v>244</v>
      </c>
      <c r="G144" s="148">
        <v>0</v>
      </c>
      <c r="H144" s="243">
        <v>23</v>
      </c>
      <c r="I144" s="243">
        <v>246</v>
      </c>
      <c r="J144" s="243">
        <v>294</v>
      </c>
    </row>
    <row r="145" spans="1:10" s="64" customFormat="1" ht="31.5">
      <c r="A145" s="71"/>
      <c r="B145" s="196" t="s">
        <v>245</v>
      </c>
      <c r="C145" s="70" t="s">
        <v>128</v>
      </c>
      <c r="D145" s="70" t="s">
        <v>120</v>
      </c>
      <c r="E145" s="70" t="s">
        <v>396</v>
      </c>
      <c r="F145" s="149">
        <v>244</v>
      </c>
      <c r="G145" s="148"/>
      <c r="H145" s="243">
        <v>17.059999999999999</v>
      </c>
      <c r="I145" s="243"/>
      <c r="J145" s="243">
        <v>20</v>
      </c>
    </row>
    <row r="146" spans="1:10" s="64" customFormat="1" ht="18">
      <c r="A146" s="71"/>
      <c r="B146" s="147" t="s">
        <v>115</v>
      </c>
      <c r="C146" s="70" t="s">
        <v>128</v>
      </c>
      <c r="D146" s="70" t="s">
        <v>120</v>
      </c>
      <c r="E146" s="70" t="s">
        <v>347</v>
      </c>
      <c r="F146" s="149">
        <v>851</v>
      </c>
      <c r="G146" s="148">
        <v>0</v>
      </c>
      <c r="H146" s="243">
        <v>0</v>
      </c>
      <c r="I146" s="243">
        <v>40</v>
      </c>
      <c r="J146" s="243">
        <v>73</v>
      </c>
    </row>
    <row r="147" spans="1:10" s="64" customFormat="1" ht="18">
      <c r="A147" s="71"/>
      <c r="B147" s="147" t="s">
        <v>166</v>
      </c>
      <c r="C147" s="70" t="s">
        <v>128</v>
      </c>
      <c r="D147" s="70" t="s">
        <v>120</v>
      </c>
      <c r="E147" s="70" t="s">
        <v>347</v>
      </c>
      <c r="F147" s="149" t="s">
        <v>168</v>
      </c>
      <c r="G147" s="148">
        <v>0</v>
      </c>
      <c r="H147" s="243">
        <v>100</v>
      </c>
      <c r="I147" s="243">
        <v>10</v>
      </c>
      <c r="J147" s="243">
        <v>105</v>
      </c>
    </row>
    <row r="148" spans="1:10" s="64" customFormat="1" ht="18" hidden="1">
      <c r="A148" s="71"/>
      <c r="B148" s="147" t="s">
        <v>115</v>
      </c>
      <c r="C148" s="70" t="s">
        <v>128</v>
      </c>
      <c r="D148" s="70" t="s">
        <v>120</v>
      </c>
      <c r="E148" s="70" t="s">
        <v>174</v>
      </c>
      <c r="F148" s="149" t="s">
        <v>165</v>
      </c>
      <c r="G148" s="114">
        <v>0</v>
      </c>
      <c r="H148" s="253"/>
      <c r="I148" s="243"/>
      <c r="J148" s="243">
        <v>0</v>
      </c>
    </row>
    <row r="149" spans="1:10" s="64" customFormat="1" ht="18" hidden="1">
      <c r="A149" s="71"/>
      <c r="B149" s="147" t="s">
        <v>166</v>
      </c>
      <c r="C149" s="70" t="s">
        <v>128</v>
      </c>
      <c r="D149" s="70" t="s">
        <v>120</v>
      </c>
      <c r="E149" s="70" t="s">
        <v>174</v>
      </c>
      <c r="F149" s="149" t="s">
        <v>175</v>
      </c>
      <c r="G149" s="114">
        <v>0</v>
      </c>
      <c r="H149" s="239">
        <f t="shared" ref="H149:I149" si="12">H150</f>
        <v>5</v>
      </c>
      <c r="I149" s="239" t="e">
        <f t="shared" si="12"/>
        <v>#REF!</v>
      </c>
      <c r="J149" s="243">
        <v>0</v>
      </c>
    </row>
    <row r="150" spans="1:10" s="64" customFormat="1" ht="18" hidden="1">
      <c r="A150" s="71"/>
      <c r="B150" s="147" t="s">
        <v>148</v>
      </c>
      <c r="C150" s="70" t="s">
        <v>128</v>
      </c>
      <c r="D150" s="70" t="s">
        <v>120</v>
      </c>
      <c r="E150" s="70" t="s">
        <v>174</v>
      </c>
      <c r="F150" s="149" t="s">
        <v>131</v>
      </c>
      <c r="G150" s="114"/>
      <c r="H150" s="239">
        <f>H154</f>
        <v>5</v>
      </c>
      <c r="I150" s="239" t="e">
        <f>I154</f>
        <v>#REF!</v>
      </c>
      <c r="J150" s="243"/>
    </row>
    <row r="151" spans="1:10" s="64" customFormat="1" ht="31.5">
      <c r="A151" s="234"/>
      <c r="B151" s="232" t="s">
        <v>245</v>
      </c>
      <c r="C151" s="105" t="s">
        <v>128</v>
      </c>
      <c r="D151" s="105" t="s">
        <v>120</v>
      </c>
      <c r="E151" s="105" t="s">
        <v>346</v>
      </c>
      <c r="F151" s="178"/>
      <c r="G151" s="155"/>
      <c r="H151" s="241">
        <f t="shared" ref="H151:J151" si="13">SUM(H152+H153)</f>
        <v>40</v>
      </c>
      <c r="I151" s="241">
        <f t="shared" si="13"/>
        <v>795.6</v>
      </c>
      <c r="J151" s="241">
        <f t="shared" si="13"/>
        <v>599.6</v>
      </c>
    </row>
    <row r="152" spans="1:10" s="64" customFormat="1" ht="31.5">
      <c r="A152" s="71"/>
      <c r="B152" s="196" t="s">
        <v>245</v>
      </c>
      <c r="C152" s="70" t="s">
        <v>128</v>
      </c>
      <c r="D152" s="70" t="s">
        <v>120</v>
      </c>
      <c r="E152" s="70" t="s">
        <v>346</v>
      </c>
      <c r="F152" s="149">
        <v>244</v>
      </c>
      <c r="G152" s="148">
        <v>0</v>
      </c>
      <c r="H152" s="243">
        <v>40</v>
      </c>
      <c r="I152" s="243">
        <v>246</v>
      </c>
      <c r="J152" s="243">
        <v>50</v>
      </c>
    </row>
    <row r="153" spans="1:10" s="64" customFormat="1" ht="18">
      <c r="A153" s="71"/>
      <c r="B153" s="147" t="s">
        <v>148</v>
      </c>
      <c r="C153" s="70" t="s">
        <v>128</v>
      </c>
      <c r="D153" s="70" t="s">
        <v>120</v>
      </c>
      <c r="E153" s="70" t="s">
        <v>346</v>
      </c>
      <c r="F153" s="149" t="s">
        <v>131</v>
      </c>
      <c r="G153" s="114">
        <v>0</v>
      </c>
      <c r="H153" s="253">
        <v>0</v>
      </c>
      <c r="I153" s="243">
        <v>549.6</v>
      </c>
      <c r="J153" s="243">
        <v>549.6</v>
      </c>
    </row>
    <row r="154" spans="1:10" s="64" customFormat="1" ht="18">
      <c r="A154" s="108" t="s">
        <v>153</v>
      </c>
      <c r="B154" s="78" t="s">
        <v>119</v>
      </c>
      <c r="C154" s="105" t="s">
        <v>129</v>
      </c>
      <c r="D154" s="105"/>
      <c r="E154" s="105"/>
      <c r="F154" s="105"/>
      <c r="G154" s="110" t="e">
        <f t="shared" ref="G154:J162" si="14">G155</f>
        <v>#REF!</v>
      </c>
      <c r="H154" s="239">
        <f t="shared" si="14"/>
        <v>5</v>
      </c>
      <c r="I154" s="239" t="e">
        <f t="shared" si="14"/>
        <v>#REF!</v>
      </c>
      <c r="J154" s="239">
        <f t="shared" si="14"/>
        <v>2991.06</v>
      </c>
    </row>
    <row r="155" spans="1:10" s="64" customFormat="1" ht="18">
      <c r="A155" s="108" t="s">
        <v>154</v>
      </c>
      <c r="B155" s="131" t="s">
        <v>53</v>
      </c>
      <c r="C155" s="105" t="s">
        <v>129</v>
      </c>
      <c r="D155" s="105" t="s">
        <v>127</v>
      </c>
      <c r="E155" s="105"/>
      <c r="F155" s="105"/>
      <c r="G155" s="110" t="e">
        <f>G162</f>
        <v>#REF!</v>
      </c>
      <c r="H155" s="253">
        <f>H162+H156+H159</f>
        <v>5</v>
      </c>
      <c r="I155" s="253" t="e">
        <f>I162</f>
        <v>#REF!</v>
      </c>
      <c r="J155" s="239">
        <f>J162+J156+J159</f>
        <v>2991.06</v>
      </c>
    </row>
    <row r="156" spans="1:10" s="64" customFormat="1" ht="31.5">
      <c r="A156" s="71"/>
      <c r="B156" s="147" t="s">
        <v>169</v>
      </c>
      <c r="C156" s="105" t="s">
        <v>129</v>
      </c>
      <c r="D156" s="105" t="s">
        <v>127</v>
      </c>
      <c r="E156" s="105" t="s">
        <v>343</v>
      </c>
      <c r="F156" s="178"/>
      <c r="G156" s="155">
        <f>G157+G158</f>
        <v>0</v>
      </c>
      <c r="H156" s="252">
        <f t="shared" ref="H156:I156" si="15">H157+H158</f>
        <v>0</v>
      </c>
      <c r="I156" s="252">
        <f t="shared" si="15"/>
        <v>272</v>
      </c>
      <c r="J156" s="252">
        <f>J157+J158</f>
        <v>2296.16</v>
      </c>
    </row>
    <row r="157" spans="1:10" s="64" customFormat="1" ht="18">
      <c r="A157" s="71"/>
      <c r="B157" s="147" t="s">
        <v>227</v>
      </c>
      <c r="C157" s="70" t="s">
        <v>129</v>
      </c>
      <c r="D157" s="70" t="s">
        <v>127</v>
      </c>
      <c r="E157" s="70" t="s">
        <v>343</v>
      </c>
      <c r="F157" s="149" t="s">
        <v>134</v>
      </c>
      <c r="G157" s="148">
        <v>0</v>
      </c>
      <c r="H157" s="243">
        <v>0</v>
      </c>
      <c r="I157" s="243">
        <v>209</v>
      </c>
      <c r="J157" s="243">
        <v>1763.56</v>
      </c>
    </row>
    <row r="158" spans="1:10" s="64" customFormat="1" ht="47.25">
      <c r="A158" s="71"/>
      <c r="B158" s="147" t="s">
        <v>228</v>
      </c>
      <c r="C158" s="70" t="s">
        <v>129</v>
      </c>
      <c r="D158" s="70" t="s">
        <v>127</v>
      </c>
      <c r="E158" s="70" t="s">
        <v>343</v>
      </c>
      <c r="F158" s="149" t="s">
        <v>184</v>
      </c>
      <c r="G158" s="148">
        <v>0</v>
      </c>
      <c r="H158" s="243">
        <v>0</v>
      </c>
      <c r="I158" s="243">
        <v>63</v>
      </c>
      <c r="J158" s="243">
        <v>532.6</v>
      </c>
    </row>
    <row r="159" spans="1:10" s="64" customFormat="1" ht="47.25">
      <c r="A159" s="69"/>
      <c r="B159" s="210" t="s">
        <v>308</v>
      </c>
      <c r="C159" s="105" t="s">
        <v>129</v>
      </c>
      <c r="D159" s="105" t="s">
        <v>127</v>
      </c>
      <c r="E159" s="105" t="s">
        <v>344</v>
      </c>
      <c r="F159" s="149"/>
      <c r="G159" s="155">
        <f>G160+G161</f>
        <v>0</v>
      </c>
      <c r="H159" s="252">
        <f>H160+H161</f>
        <v>0</v>
      </c>
      <c r="I159" s="241">
        <f>I160+I161</f>
        <v>745</v>
      </c>
      <c r="J159" s="241">
        <f>J160+J161</f>
        <v>684.9</v>
      </c>
    </row>
    <row r="160" spans="1:10" s="64" customFormat="1" ht="18">
      <c r="A160" s="69"/>
      <c r="B160" s="207" t="s">
        <v>227</v>
      </c>
      <c r="C160" s="70" t="s">
        <v>129</v>
      </c>
      <c r="D160" s="70" t="s">
        <v>127</v>
      </c>
      <c r="E160" s="70" t="s">
        <v>344</v>
      </c>
      <c r="F160" s="149" t="s">
        <v>134</v>
      </c>
      <c r="G160" s="148">
        <v>0</v>
      </c>
      <c r="H160" s="253">
        <v>0</v>
      </c>
      <c r="I160" s="243">
        <v>520</v>
      </c>
      <c r="J160" s="243">
        <v>526</v>
      </c>
    </row>
    <row r="161" spans="1:10" s="64" customFormat="1" ht="47.25">
      <c r="A161" s="69"/>
      <c r="B161" s="207" t="s">
        <v>228</v>
      </c>
      <c r="C161" s="70" t="s">
        <v>129</v>
      </c>
      <c r="D161" s="70" t="s">
        <v>127</v>
      </c>
      <c r="E161" s="70" t="s">
        <v>344</v>
      </c>
      <c r="F161" s="149" t="s">
        <v>184</v>
      </c>
      <c r="G161" s="148">
        <v>0</v>
      </c>
      <c r="H161" s="253">
        <v>0</v>
      </c>
      <c r="I161" s="243">
        <v>225</v>
      </c>
      <c r="J161" s="243">
        <v>158.9</v>
      </c>
    </row>
    <row r="162" spans="1:10" s="64" customFormat="1" ht="19.5" customHeight="1">
      <c r="A162" s="234"/>
      <c r="B162" s="122" t="s">
        <v>229</v>
      </c>
      <c r="C162" s="105" t="s">
        <v>129</v>
      </c>
      <c r="D162" s="105" t="s">
        <v>127</v>
      </c>
      <c r="E162" s="105"/>
      <c r="F162" s="178"/>
      <c r="G162" s="155" t="e">
        <f t="shared" si="14"/>
        <v>#REF!</v>
      </c>
      <c r="H162" s="252">
        <f>H163</f>
        <v>5</v>
      </c>
      <c r="I162" s="252" t="e">
        <f>I163</f>
        <v>#REF!</v>
      </c>
      <c r="J162" s="252">
        <f t="shared" si="14"/>
        <v>10</v>
      </c>
    </row>
    <row r="163" spans="1:10" s="64" customFormat="1" ht="19.5" customHeight="1">
      <c r="A163" s="234"/>
      <c r="B163" s="122" t="s">
        <v>176</v>
      </c>
      <c r="C163" s="105" t="s">
        <v>129</v>
      </c>
      <c r="D163" s="105" t="s">
        <v>127</v>
      </c>
      <c r="E163" s="105" t="s">
        <v>345</v>
      </c>
      <c r="F163" s="178"/>
      <c r="G163" s="155" t="e">
        <f>#REF!+#REF!</f>
        <v>#REF!</v>
      </c>
      <c r="H163" s="252">
        <f>H165</f>
        <v>5</v>
      </c>
      <c r="I163" s="252" t="e">
        <f>#REF!+#REF!</f>
        <v>#REF!</v>
      </c>
      <c r="J163" s="252">
        <f>J165</f>
        <v>10</v>
      </c>
    </row>
    <row r="164" spans="1:10" s="64" customFormat="1" ht="19.5" hidden="1" customHeight="1">
      <c r="A164" s="71"/>
      <c r="B164" s="147" t="s">
        <v>177</v>
      </c>
      <c r="C164" s="70" t="s">
        <v>129</v>
      </c>
      <c r="D164" s="70" t="s">
        <v>127</v>
      </c>
      <c r="E164" s="70" t="s">
        <v>178</v>
      </c>
      <c r="F164" s="149"/>
      <c r="G164" s="148"/>
      <c r="H164" s="253" t="s">
        <v>275</v>
      </c>
      <c r="I164" s="243">
        <v>1270</v>
      </c>
      <c r="J164" s="253"/>
    </row>
    <row r="165" spans="1:10" s="64" customFormat="1" ht="32.25" customHeight="1">
      <c r="A165" s="71"/>
      <c r="B165" s="208" t="s">
        <v>245</v>
      </c>
      <c r="C165" s="70" t="s">
        <v>129</v>
      </c>
      <c r="D165" s="70" t="s">
        <v>127</v>
      </c>
      <c r="E165" s="70" t="s">
        <v>345</v>
      </c>
      <c r="F165" s="149" t="s">
        <v>130</v>
      </c>
      <c r="G165" s="148">
        <v>0</v>
      </c>
      <c r="H165" s="257">
        <v>5</v>
      </c>
      <c r="I165" s="242">
        <v>270</v>
      </c>
      <c r="J165" s="243">
        <v>10</v>
      </c>
    </row>
    <row r="166" spans="1:10" s="64" customFormat="1" ht="18.75">
      <c r="A166" s="234">
        <v>8</v>
      </c>
      <c r="B166" s="209" t="s">
        <v>151</v>
      </c>
      <c r="C166" s="105" t="s">
        <v>152</v>
      </c>
      <c r="D166" s="105"/>
      <c r="E166" s="105"/>
      <c r="F166" s="127"/>
      <c r="G166" s="155">
        <f>G167</f>
        <v>0</v>
      </c>
      <c r="H166" s="244" t="s">
        <v>348</v>
      </c>
      <c r="I166" s="283" t="s">
        <v>281</v>
      </c>
      <c r="J166" s="241">
        <f>J167</f>
        <v>0</v>
      </c>
    </row>
    <row r="167" spans="1:10" s="64" customFormat="1" ht="18.75">
      <c r="A167" s="69" t="s">
        <v>218</v>
      </c>
      <c r="B167" s="210" t="s">
        <v>155</v>
      </c>
      <c r="C167" s="70" t="s">
        <v>152</v>
      </c>
      <c r="D167" s="70" t="s">
        <v>152</v>
      </c>
      <c r="E167" s="70" t="s">
        <v>240</v>
      </c>
      <c r="F167" s="125"/>
      <c r="G167" s="148">
        <v>0</v>
      </c>
      <c r="H167" s="242" t="s">
        <v>348</v>
      </c>
      <c r="I167" s="284" t="s">
        <v>281</v>
      </c>
      <c r="J167" s="243">
        <v>0</v>
      </c>
    </row>
    <row r="168" spans="1:10" s="129" customFormat="1" ht="18">
      <c r="A168" s="234"/>
      <c r="B168" s="307" t="s">
        <v>31</v>
      </c>
      <c r="C168" s="307"/>
      <c r="D168" s="307"/>
      <c r="E168" s="307"/>
      <c r="F168" s="307"/>
      <c r="G168" s="113" t="e">
        <f>G154+G128+#REF!+G74+G68+G8+G166</f>
        <v>#REF!</v>
      </c>
      <c r="H168" s="244">
        <v>880.03</v>
      </c>
      <c r="I168" s="244" t="e">
        <f t="shared" ref="I168" si="16">I8+I68+I74+I92+I101+I128+I154+I166</f>
        <v>#REF!</v>
      </c>
      <c r="J168" s="244">
        <f>J8+J68+J74+J92+J101+J128+J154+J166</f>
        <v>8143.0499999999993</v>
      </c>
    </row>
    <row r="169" spans="1:10" s="65" customFormat="1" ht="18.75">
      <c r="A169" s="66"/>
      <c r="B169" s="67"/>
      <c r="C169" s="68"/>
      <c r="D169" s="68"/>
      <c r="E169" s="68"/>
      <c r="F169" s="68"/>
      <c r="G169" s="68"/>
      <c r="H169" s="28"/>
      <c r="I169" s="28"/>
      <c r="J169" s="68" t="s">
        <v>400</v>
      </c>
    </row>
    <row r="170" spans="1:10" s="65" customFormat="1" ht="18.75">
      <c r="A170" s="66"/>
      <c r="B170" s="67"/>
      <c r="C170" s="68"/>
      <c r="D170" s="68"/>
      <c r="E170" s="68"/>
      <c r="F170" s="68"/>
      <c r="G170" s="68"/>
      <c r="H170" s="28"/>
      <c r="I170" s="28"/>
      <c r="J170" s="287">
        <f>J169-J168</f>
        <v>-880.02999999999884</v>
      </c>
    </row>
  </sheetData>
  <mergeCells count="4">
    <mergeCell ref="E1:J1"/>
    <mergeCell ref="A3:J3"/>
    <mergeCell ref="F5:J5"/>
    <mergeCell ref="B168:F168"/>
  </mergeCells>
  <pageMargins left="0.98425196850393704" right="0.59055118110236227" top="0.78740157480314965" bottom="0.78740157480314965" header="0.31496062992125984" footer="0.39370078740157483"/>
  <pageSetup paperSize="9" scale="44" orientation="portrait" r:id="rId1"/>
  <rowBreaks count="2" manualBreakCount="2">
    <brk id="57" max="9" man="1"/>
    <brk id="141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9">
    <tabColor rgb="FF00B050"/>
  </sheetPr>
  <dimension ref="A1:D9"/>
  <sheetViews>
    <sheetView view="pageBreakPreview" zoomScale="75" zoomScaleNormal="75" zoomScaleSheetLayoutView="75" workbookViewId="0">
      <selection activeCell="B1" sqref="B1:D1"/>
    </sheetView>
  </sheetViews>
  <sheetFormatPr defaultRowHeight="12.75"/>
  <cols>
    <col min="1" max="1" width="48.42578125" style="10" customWidth="1"/>
    <col min="2" max="2" width="21.140625" style="10" customWidth="1"/>
    <col min="3" max="3" width="15.7109375" style="10" customWidth="1"/>
    <col min="4" max="4" width="25.140625" style="11" customWidth="1"/>
    <col min="5" max="16384" width="9.140625" style="10"/>
  </cols>
  <sheetData>
    <row r="1" spans="1:4" ht="70.5" customHeight="1">
      <c r="B1" s="296" t="s">
        <v>419</v>
      </c>
      <c r="C1" s="296"/>
      <c r="D1" s="309"/>
    </row>
    <row r="2" spans="1:4" ht="16.5" customHeight="1">
      <c r="D2" s="133"/>
    </row>
    <row r="3" spans="1:4" s="52" customFormat="1" ht="81" customHeight="1">
      <c r="A3" s="298" t="s">
        <v>399</v>
      </c>
      <c r="B3" s="299"/>
      <c r="C3" s="299"/>
      <c r="D3" s="299"/>
    </row>
    <row r="4" spans="1:4" s="52" customFormat="1" ht="21" customHeight="1">
      <c r="A4" s="136"/>
      <c r="B4" s="137"/>
      <c r="C4" s="200"/>
      <c r="D4" s="137"/>
    </row>
    <row r="5" spans="1:4" s="52" customFormat="1" ht="18.75">
      <c r="A5" s="53"/>
      <c r="D5" s="139" t="s">
        <v>57</v>
      </c>
    </row>
    <row r="6" spans="1:4" s="55" customFormat="1" ht="39.75" customHeight="1">
      <c r="A6" s="38" t="s">
        <v>160</v>
      </c>
      <c r="B6" s="138" t="s">
        <v>161</v>
      </c>
      <c r="C6" s="192" t="s">
        <v>18</v>
      </c>
      <c r="D6" s="38" t="s">
        <v>300</v>
      </c>
    </row>
    <row r="7" spans="1:4" s="37" customFormat="1" ht="117.75" customHeight="1">
      <c r="A7" s="154" t="s">
        <v>222</v>
      </c>
      <c r="B7" s="229" t="s">
        <v>309</v>
      </c>
      <c r="C7" s="202">
        <v>0</v>
      </c>
      <c r="D7" s="128">
        <v>549.6</v>
      </c>
    </row>
    <row r="8" spans="1:4" s="37" customFormat="1" ht="117.75" customHeight="1">
      <c r="A8" s="154" t="s">
        <v>412</v>
      </c>
      <c r="B8" s="229" t="s">
        <v>413</v>
      </c>
      <c r="C8" s="202">
        <v>2</v>
      </c>
      <c r="D8" s="128">
        <v>2</v>
      </c>
    </row>
    <row r="9" spans="1:4" s="144" customFormat="1" ht="29.25" customHeight="1">
      <c r="A9" s="119" t="s">
        <v>162</v>
      </c>
      <c r="B9" s="119" t="s">
        <v>163</v>
      </c>
      <c r="C9" s="201">
        <v>2</v>
      </c>
      <c r="D9" s="143">
        <f>D7+D8</f>
        <v>551.6</v>
      </c>
    </row>
  </sheetData>
  <mergeCells count="2">
    <mergeCell ref="A3:D3"/>
    <mergeCell ref="B1:D1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1" enableFormatConditionsCalculation="0">
    <tabColor indexed="21"/>
  </sheetPr>
  <dimension ref="A1:D9"/>
  <sheetViews>
    <sheetView view="pageBreakPreview" zoomScale="90" zoomScaleSheetLayoutView="90" workbookViewId="0">
      <selection activeCell="G4" sqref="G4"/>
    </sheetView>
  </sheetViews>
  <sheetFormatPr defaultRowHeight="12.75"/>
  <cols>
    <col min="2" max="2" width="48.28515625" customWidth="1"/>
    <col min="3" max="3" width="14.42578125" customWidth="1"/>
    <col min="4" max="4" width="19.7109375" customWidth="1"/>
  </cols>
  <sheetData>
    <row r="1" spans="1:4" ht="80.25" customHeight="1">
      <c r="C1" s="312" t="s">
        <v>246</v>
      </c>
      <c r="D1" s="313"/>
    </row>
    <row r="2" spans="1:4">
      <c r="C2" s="314"/>
      <c r="D2" s="314"/>
    </row>
    <row r="3" spans="1:4" ht="57.75" customHeight="1">
      <c r="A3" s="310" t="s">
        <v>247</v>
      </c>
      <c r="B3" s="310"/>
      <c r="C3" s="310"/>
      <c r="D3" s="310"/>
    </row>
    <row r="4" spans="1:4">
      <c r="A4" s="156"/>
      <c r="B4" s="157"/>
      <c r="C4" s="157"/>
      <c r="D4" s="157"/>
    </row>
    <row r="5" spans="1:4">
      <c r="A5" s="156"/>
      <c r="B5" s="157"/>
      <c r="C5" s="311" t="s">
        <v>57</v>
      </c>
      <c r="D5" s="311"/>
    </row>
    <row r="6" spans="1:4" ht="100.5" customHeight="1">
      <c r="A6" s="193"/>
      <c r="B6" s="194" t="s">
        <v>193</v>
      </c>
      <c r="C6" s="195" t="s">
        <v>238</v>
      </c>
      <c r="D6" s="195" t="s">
        <v>194</v>
      </c>
    </row>
    <row r="7" spans="1:4" ht="33.75" customHeight="1">
      <c r="A7" s="170">
        <v>1</v>
      </c>
      <c r="B7" s="169" t="s">
        <v>3</v>
      </c>
      <c r="C7" s="171">
        <v>0</v>
      </c>
      <c r="D7" s="171">
        <v>0</v>
      </c>
    </row>
    <row r="8" spans="1:4" ht="35.25" customHeight="1">
      <c r="A8" s="170">
        <v>2</v>
      </c>
      <c r="B8" s="172" t="s">
        <v>195</v>
      </c>
      <c r="C8" s="171">
        <v>0</v>
      </c>
      <c r="D8" s="171">
        <v>0</v>
      </c>
    </row>
    <row r="9" spans="1:4" ht="45.75" customHeight="1">
      <c r="A9" s="158"/>
      <c r="B9" s="164" t="s">
        <v>224</v>
      </c>
      <c r="C9" s="173">
        <f>SUM(C7:C8)</f>
        <v>0</v>
      </c>
      <c r="D9" s="173">
        <f>SUM(D7:D8)</f>
        <v>0</v>
      </c>
    </row>
  </sheetData>
  <mergeCells count="4">
    <mergeCell ref="A3:D3"/>
    <mergeCell ref="C5:D5"/>
    <mergeCell ref="C1:D1"/>
    <mergeCell ref="C2:D2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indexed="21"/>
  </sheetPr>
  <dimension ref="A1:E9"/>
  <sheetViews>
    <sheetView view="pageBreakPreview" zoomScale="90" zoomScaleSheetLayoutView="90" workbookViewId="0">
      <selection activeCell="H3" sqref="H3"/>
    </sheetView>
  </sheetViews>
  <sheetFormatPr defaultRowHeight="12.75"/>
  <cols>
    <col min="1" max="1" width="6.5703125" customWidth="1"/>
    <col min="2" max="2" width="45.42578125" customWidth="1"/>
    <col min="3" max="3" width="15.5703125" customWidth="1"/>
    <col min="4" max="4" width="14.42578125" customWidth="1"/>
    <col min="5" max="5" width="18.7109375" customWidth="1"/>
  </cols>
  <sheetData>
    <row r="1" spans="1:5" ht="80.25" customHeight="1">
      <c r="D1" s="312" t="s">
        <v>248</v>
      </c>
      <c r="E1" s="313"/>
    </row>
    <row r="2" spans="1:5">
      <c r="D2" s="314"/>
      <c r="E2" s="314"/>
    </row>
    <row r="3" spans="1:5" ht="41.25" customHeight="1">
      <c r="A3" s="310" t="s">
        <v>249</v>
      </c>
      <c r="B3" s="310"/>
      <c r="C3" s="310"/>
      <c r="D3" s="310"/>
      <c r="E3" s="310"/>
    </row>
    <row r="4" spans="1:5">
      <c r="A4" s="156"/>
      <c r="B4" s="157"/>
      <c r="C4" s="157"/>
      <c r="D4" s="157"/>
      <c r="E4" s="157"/>
    </row>
    <row r="5" spans="1:5">
      <c r="A5" s="156"/>
      <c r="B5" s="157"/>
      <c r="C5" s="157"/>
      <c r="D5" s="311" t="s">
        <v>57</v>
      </c>
      <c r="E5" s="311"/>
    </row>
    <row r="6" spans="1:5" ht="93" customHeight="1">
      <c r="A6" s="193"/>
      <c r="B6" s="194" t="s">
        <v>193</v>
      </c>
      <c r="C6" s="195" t="s">
        <v>239</v>
      </c>
      <c r="D6" s="195" t="s">
        <v>250</v>
      </c>
      <c r="E6" s="195" t="s">
        <v>194</v>
      </c>
    </row>
    <row r="7" spans="1:5" ht="33.75" customHeight="1">
      <c r="A7" s="170">
        <v>1</v>
      </c>
      <c r="B7" s="187" t="s">
        <v>3</v>
      </c>
      <c r="C7" s="171">
        <v>0</v>
      </c>
      <c r="D7" s="171">
        <v>0</v>
      </c>
      <c r="E7" s="171">
        <v>0</v>
      </c>
    </row>
    <row r="8" spans="1:5" ht="35.25" customHeight="1">
      <c r="A8" s="170">
        <v>2</v>
      </c>
      <c r="B8" s="172" t="s">
        <v>195</v>
      </c>
      <c r="C8" s="171">
        <v>0</v>
      </c>
      <c r="D8" s="171">
        <v>0</v>
      </c>
      <c r="E8" s="171">
        <v>0</v>
      </c>
    </row>
    <row r="9" spans="1:5" ht="45.75" customHeight="1">
      <c r="A9" s="158"/>
      <c r="B9" s="164" t="s">
        <v>224</v>
      </c>
      <c r="C9" s="173">
        <f>SUM(C7:C8)</f>
        <v>0</v>
      </c>
      <c r="D9" s="173">
        <f>SUM(D7:D8)</f>
        <v>0</v>
      </c>
      <c r="E9" s="173">
        <f>SUM(E7:E8)</f>
        <v>0</v>
      </c>
    </row>
  </sheetData>
  <mergeCells count="4">
    <mergeCell ref="D1:E1"/>
    <mergeCell ref="D2:E2"/>
    <mergeCell ref="A3:E3"/>
    <mergeCell ref="D5:E5"/>
  </mergeCells>
  <pageMargins left="0.98425196850393704" right="0.59055118110236227" top="0.78740157480314965" bottom="0.78740157480314965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2" enableFormatConditionsCalculation="0">
    <tabColor indexed="21"/>
  </sheetPr>
  <dimension ref="A1:F19"/>
  <sheetViews>
    <sheetView view="pageBreakPreview" zoomScale="90" zoomScaleSheetLayoutView="90" workbookViewId="0">
      <selection activeCell="J4" sqref="J4"/>
    </sheetView>
  </sheetViews>
  <sheetFormatPr defaultRowHeight="12.75"/>
  <cols>
    <col min="1" max="1" width="13.85546875" customWidth="1"/>
    <col min="2" max="2" width="15.140625" customWidth="1"/>
    <col min="3" max="3" width="17" customWidth="1"/>
    <col min="4" max="4" width="14.85546875" customWidth="1"/>
    <col min="5" max="5" width="14.5703125" customWidth="1"/>
    <col min="6" max="6" width="14" customWidth="1"/>
  </cols>
  <sheetData>
    <row r="1" spans="1:6" ht="57.75" customHeight="1">
      <c r="D1" s="312" t="s">
        <v>251</v>
      </c>
      <c r="E1" s="309"/>
      <c r="F1" s="309"/>
    </row>
    <row r="3" spans="1:6" ht="58.5" customHeight="1">
      <c r="A3" s="322" t="s">
        <v>252</v>
      </c>
      <c r="B3" s="322"/>
      <c r="C3" s="322"/>
      <c r="D3" s="322"/>
      <c r="E3" s="322"/>
      <c r="F3" s="322"/>
    </row>
    <row r="4" spans="1:6" ht="15.75">
      <c r="A4" s="156"/>
      <c r="B4" s="156"/>
      <c r="C4" s="156"/>
      <c r="D4" s="160"/>
      <c r="E4" s="160"/>
      <c r="F4" s="160"/>
    </row>
    <row r="5" spans="1:6" ht="32.25" customHeight="1">
      <c r="A5" s="320" t="s">
        <v>253</v>
      </c>
      <c r="B5" s="320"/>
      <c r="C5" s="320"/>
      <c r="D5" s="320"/>
      <c r="E5" s="320"/>
      <c r="F5" s="320"/>
    </row>
    <row r="6" spans="1:6" ht="14.25">
      <c r="A6" s="161"/>
      <c r="B6" s="156"/>
      <c r="C6" s="156"/>
      <c r="D6" s="156"/>
      <c r="E6" s="156"/>
      <c r="F6" s="156"/>
    </row>
    <row r="7" spans="1:6" ht="14.25">
      <c r="A7" s="161"/>
      <c r="B7" s="156"/>
      <c r="C7" s="156"/>
      <c r="D7" s="156"/>
      <c r="E7" s="156"/>
      <c r="F7" s="162"/>
    </row>
    <row r="8" spans="1:6">
      <c r="A8" s="315" t="s">
        <v>196</v>
      </c>
      <c r="B8" s="315" t="s">
        <v>197</v>
      </c>
      <c r="C8" s="323" t="s">
        <v>198</v>
      </c>
      <c r="D8" s="325" t="s">
        <v>199</v>
      </c>
      <c r="E8" s="323" t="s">
        <v>200</v>
      </c>
      <c r="F8" s="315" t="s">
        <v>201</v>
      </c>
    </row>
    <row r="9" spans="1:6" ht="81.75" customHeight="1">
      <c r="A9" s="315"/>
      <c r="B9" s="315"/>
      <c r="C9" s="324"/>
      <c r="D9" s="326"/>
      <c r="E9" s="324"/>
      <c r="F9" s="315"/>
    </row>
    <row r="10" spans="1:6" ht="15.75">
      <c r="A10" s="159"/>
      <c r="B10" s="159"/>
      <c r="C10" s="163">
        <v>0</v>
      </c>
      <c r="D10" s="159"/>
      <c r="E10" s="159"/>
      <c r="F10" s="159"/>
    </row>
    <row r="11" spans="1:6" ht="15.75">
      <c r="A11" s="159"/>
      <c r="B11" s="159"/>
      <c r="C11" s="163">
        <v>0</v>
      </c>
      <c r="D11" s="159"/>
      <c r="E11" s="159"/>
      <c r="F11" s="159"/>
    </row>
    <row r="12" spans="1:6" ht="15.75">
      <c r="A12" s="164" t="s">
        <v>162</v>
      </c>
      <c r="B12" s="159"/>
      <c r="C12" s="174">
        <v>0</v>
      </c>
      <c r="D12" s="165"/>
      <c r="E12" s="166"/>
      <c r="F12" s="159"/>
    </row>
    <row r="13" spans="1:6">
      <c r="A13" s="167"/>
      <c r="B13" s="167"/>
      <c r="C13" s="167"/>
      <c r="D13" s="167"/>
      <c r="E13" s="167"/>
      <c r="F13" s="167"/>
    </row>
    <row r="14" spans="1:6" ht="48.75" customHeight="1">
      <c r="A14" s="320" t="s">
        <v>257</v>
      </c>
      <c r="B14" s="320"/>
      <c r="C14" s="320"/>
      <c r="D14" s="320"/>
      <c r="E14" s="320"/>
      <c r="F14" s="320"/>
    </row>
    <row r="15" spans="1:6" ht="15.75">
      <c r="A15" s="168"/>
      <c r="B15" s="168"/>
      <c r="C15" s="168"/>
      <c r="D15" s="168"/>
      <c r="E15" s="168"/>
      <c r="F15" s="168"/>
    </row>
    <row r="16" spans="1:6">
      <c r="A16" s="167"/>
      <c r="B16" s="167"/>
      <c r="C16" s="167"/>
      <c r="D16" s="167"/>
      <c r="E16" s="167"/>
      <c r="F16" s="167"/>
    </row>
    <row r="17" spans="1:6" ht="63.75" customHeight="1">
      <c r="A17" s="315" t="s">
        <v>202</v>
      </c>
      <c r="B17" s="315"/>
      <c r="C17" s="315"/>
      <c r="D17" s="315" t="s">
        <v>203</v>
      </c>
      <c r="E17" s="321"/>
      <c r="F17" s="321"/>
    </row>
    <row r="18" spans="1:6" ht="15.75">
      <c r="A18" s="316" t="s">
        <v>204</v>
      </c>
      <c r="B18" s="316"/>
      <c r="C18" s="316"/>
      <c r="D18" s="317">
        <v>0</v>
      </c>
      <c r="E18" s="318"/>
      <c r="F18" s="319"/>
    </row>
    <row r="19" spans="1:6" ht="15.75">
      <c r="A19" s="316" t="s">
        <v>205</v>
      </c>
      <c r="B19" s="316"/>
      <c r="C19" s="316"/>
      <c r="D19" s="317">
        <v>0</v>
      </c>
      <c r="E19" s="318"/>
      <c r="F19" s="319"/>
    </row>
  </sheetData>
  <mergeCells count="16">
    <mergeCell ref="D1:F1"/>
    <mergeCell ref="F8:F9"/>
    <mergeCell ref="A19:C19"/>
    <mergeCell ref="D19:F19"/>
    <mergeCell ref="A5:F5"/>
    <mergeCell ref="A14:F14"/>
    <mergeCell ref="A17:C17"/>
    <mergeCell ref="D17:F17"/>
    <mergeCell ref="A18:C18"/>
    <mergeCell ref="D18:F18"/>
    <mergeCell ref="A3:F3"/>
    <mergeCell ref="A8:A9"/>
    <mergeCell ref="B8:B9"/>
    <mergeCell ref="C8:C9"/>
    <mergeCell ref="D8:D9"/>
    <mergeCell ref="E8:E9"/>
  </mergeCells>
  <phoneticPr fontId="3" type="noConversion"/>
  <pageMargins left="0.98425196850393704" right="0.59055118110236227" top="0.78740157480314965" bottom="0.78740157480314965" header="0.51181102362204722" footer="0.51181102362204722"/>
  <pageSetup paperSize="9" scale="97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indexed="21"/>
  </sheetPr>
  <dimension ref="A1:G19"/>
  <sheetViews>
    <sheetView view="pageBreakPreview" zoomScale="90" zoomScaleSheetLayoutView="90" workbookViewId="0">
      <selection activeCell="J9" sqref="I9:J9"/>
    </sheetView>
  </sheetViews>
  <sheetFormatPr defaultRowHeight="12.75"/>
  <cols>
    <col min="1" max="1" width="13.85546875" customWidth="1"/>
    <col min="2" max="2" width="15.140625" customWidth="1"/>
    <col min="3" max="3" width="16.5703125" customWidth="1"/>
    <col min="4" max="4" width="16.140625" customWidth="1"/>
    <col min="5" max="5" width="14.85546875" customWidth="1"/>
    <col min="6" max="6" width="14.5703125" customWidth="1"/>
    <col min="7" max="7" width="14" customWidth="1"/>
  </cols>
  <sheetData>
    <row r="1" spans="1:7" ht="57.75" customHeight="1">
      <c r="E1" s="312" t="s">
        <v>254</v>
      </c>
      <c r="F1" s="309"/>
      <c r="G1" s="309"/>
    </row>
    <row r="3" spans="1:7" ht="58.5" customHeight="1">
      <c r="A3" s="322" t="s">
        <v>255</v>
      </c>
      <c r="B3" s="322"/>
      <c r="C3" s="322"/>
      <c r="D3" s="322"/>
      <c r="E3" s="322"/>
      <c r="F3" s="322"/>
      <c r="G3" s="322"/>
    </row>
    <row r="4" spans="1:7" ht="15.75">
      <c r="A4" s="156"/>
      <c r="B4" s="156"/>
      <c r="C4" s="156"/>
      <c r="D4" s="156"/>
      <c r="E4" s="160"/>
      <c r="F4" s="160"/>
      <c r="G4" s="160"/>
    </row>
    <row r="5" spans="1:7" ht="32.25" customHeight="1">
      <c r="A5" s="320" t="s">
        <v>256</v>
      </c>
      <c r="B5" s="320"/>
      <c r="C5" s="320"/>
      <c r="D5" s="320"/>
      <c r="E5" s="320"/>
      <c r="F5" s="320"/>
      <c r="G5" s="320"/>
    </row>
    <row r="6" spans="1:7" ht="14.25">
      <c r="A6" s="161"/>
      <c r="B6" s="156"/>
      <c r="C6" s="156"/>
      <c r="D6" s="156"/>
      <c r="E6" s="156"/>
      <c r="F6" s="156"/>
      <c r="G6" s="156"/>
    </row>
    <row r="7" spans="1:7" ht="14.25">
      <c r="A7" s="161"/>
      <c r="B7" s="156"/>
      <c r="C7" s="156"/>
      <c r="D7" s="156"/>
      <c r="E7" s="156"/>
      <c r="F7" s="156"/>
      <c r="G7" s="162"/>
    </row>
    <row r="8" spans="1:7">
      <c r="A8" s="315" t="s">
        <v>196</v>
      </c>
      <c r="B8" s="315" t="s">
        <v>197</v>
      </c>
      <c r="C8" s="323" t="s">
        <v>236</v>
      </c>
      <c r="D8" s="323" t="s">
        <v>237</v>
      </c>
      <c r="E8" s="325" t="s">
        <v>199</v>
      </c>
      <c r="F8" s="323" t="s">
        <v>200</v>
      </c>
      <c r="G8" s="315" t="s">
        <v>201</v>
      </c>
    </row>
    <row r="9" spans="1:7" ht="81.75" customHeight="1">
      <c r="A9" s="315"/>
      <c r="B9" s="315"/>
      <c r="C9" s="324"/>
      <c r="D9" s="324"/>
      <c r="E9" s="326"/>
      <c r="F9" s="324"/>
      <c r="G9" s="315"/>
    </row>
    <row r="10" spans="1:7" ht="15.75">
      <c r="A10" s="159"/>
      <c r="B10" s="159"/>
      <c r="C10" s="163">
        <v>0</v>
      </c>
      <c r="D10" s="163">
        <v>0</v>
      </c>
      <c r="E10" s="159"/>
      <c r="F10" s="159"/>
      <c r="G10" s="159"/>
    </row>
    <row r="11" spans="1:7" ht="15.75">
      <c r="A11" s="159"/>
      <c r="B11" s="159"/>
      <c r="C11" s="163">
        <v>0</v>
      </c>
      <c r="D11" s="163">
        <v>0</v>
      </c>
      <c r="E11" s="159"/>
      <c r="F11" s="159"/>
      <c r="G11" s="159"/>
    </row>
    <row r="12" spans="1:7" ht="15.75">
      <c r="A12" s="164" t="s">
        <v>162</v>
      </c>
      <c r="B12" s="159"/>
      <c r="C12" s="174">
        <v>0</v>
      </c>
      <c r="D12" s="174">
        <v>0</v>
      </c>
      <c r="E12" s="165"/>
      <c r="F12" s="166"/>
      <c r="G12" s="159"/>
    </row>
    <row r="13" spans="1:7">
      <c r="A13" s="167"/>
      <c r="B13" s="167"/>
      <c r="C13" s="167"/>
      <c r="D13" s="167"/>
      <c r="E13" s="167"/>
      <c r="F13" s="167"/>
      <c r="G13" s="167"/>
    </row>
    <row r="14" spans="1:7" ht="48.75" customHeight="1">
      <c r="A14" s="320" t="s">
        <v>257</v>
      </c>
      <c r="B14" s="320"/>
      <c r="C14" s="320"/>
      <c r="D14" s="320"/>
      <c r="E14" s="320"/>
      <c r="F14" s="320"/>
      <c r="G14" s="320"/>
    </row>
    <row r="15" spans="1:7" ht="15.75">
      <c r="A15" s="188"/>
      <c r="B15" s="188"/>
      <c r="C15" s="189"/>
      <c r="D15" s="188"/>
      <c r="E15" s="188"/>
      <c r="F15" s="188"/>
      <c r="G15" s="188"/>
    </row>
    <row r="16" spans="1:7">
      <c r="A16" s="167"/>
      <c r="B16" s="167"/>
      <c r="C16" s="167"/>
      <c r="D16" s="167"/>
      <c r="E16" s="167"/>
      <c r="F16" s="167"/>
      <c r="G16" s="167"/>
    </row>
    <row r="17" spans="1:7" ht="63.75" customHeight="1">
      <c r="A17" s="315" t="s">
        <v>202</v>
      </c>
      <c r="B17" s="315"/>
      <c r="C17" s="315"/>
      <c r="D17" s="315"/>
      <c r="E17" s="315" t="s">
        <v>203</v>
      </c>
      <c r="F17" s="321"/>
      <c r="G17" s="321"/>
    </row>
    <row r="18" spans="1:7" ht="15.75">
      <c r="A18" s="316" t="s">
        <v>204</v>
      </c>
      <c r="B18" s="316"/>
      <c r="C18" s="316"/>
      <c r="D18" s="316"/>
      <c r="E18" s="317">
        <v>0</v>
      </c>
      <c r="F18" s="318"/>
      <c r="G18" s="319"/>
    </row>
    <row r="19" spans="1:7" ht="15.75">
      <c r="A19" s="316" t="s">
        <v>205</v>
      </c>
      <c r="B19" s="316"/>
      <c r="C19" s="316"/>
      <c r="D19" s="316"/>
      <c r="E19" s="317">
        <v>0</v>
      </c>
      <c r="F19" s="318"/>
      <c r="G19" s="319"/>
    </row>
  </sheetData>
  <mergeCells count="17">
    <mergeCell ref="E1:G1"/>
    <mergeCell ref="A3:G3"/>
    <mergeCell ref="A5:G5"/>
    <mergeCell ref="A8:A9"/>
    <mergeCell ref="B8:B9"/>
    <mergeCell ref="D8:D9"/>
    <mergeCell ref="E8:E9"/>
    <mergeCell ref="F8:F9"/>
    <mergeCell ref="G8:G9"/>
    <mergeCell ref="C8:C9"/>
    <mergeCell ref="A18:D18"/>
    <mergeCell ref="E18:G18"/>
    <mergeCell ref="A19:D19"/>
    <mergeCell ref="E19:G19"/>
    <mergeCell ref="A14:G14"/>
    <mergeCell ref="A17:D17"/>
    <mergeCell ref="E17:G17"/>
  </mergeCells>
  <pageMargins left="0.98425196850393704" right="0.59055118110236227" top="0.78740157480314965" bottom="0.78740157480314965" header="0.51181102362204722" footer="0.51181102362204722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6</vt:i4>
      </vt:variant>
    </vt:vector>
  </HeadingPairs>
  <TitlesOfParts>
    <vt:vector size="17" baseType="lpstr">
      <vt:lpstr>1</vt:lpstr>
      <vt:lpstr>6</vt:lpstr>
      <vt:lpstr>8</vt:lpstr>
      <vt:lpstr>10</vt:lpstr>
      <vt:lpstr>12</vt:lpstr>
      <vt:lpstr>14</vt:lpstr>
      <vt:lpstr>16</vt:lpstr>
      <vt:lpstr>18</vt:lpstr>
      <vt:lpstr>19</vt:lpstr>
      <vt:lpstr>20</vt:lpstr>
      <vt:lpstr>21</vt:lpstr>
      <vt:lpstr>'10'!Область_печати</vt:lpstr>
      <vt:lpstr>'12'!Область_печати</vt:lpstr>
      <vt:lpstr>'14'!Область_печати</vt:lpstr>
      <vt:lpstr>'16'!Область_печати</vt:lpstr>
      <vt:lpstr>'6'!Область_печати</vt:lpstr>
      <vt:lpstr>'8'!Область_печати</vt:lpstr>
    </vt:vector>
  </TitlesOfParts>
  <Company>MINFIN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Neybauer</dc:creator>
  <cp:lastModifiedBy>ПК</cp:lastModifiedBy>
  <cp:lastPrinted>2022-02-03T04:45:51Z</cp:lastPrinted>
  <dcterms:created xsi:type="dcterms:W3CDTF">2007-09-12T09:25:25Z</dcterms:created>
  <dcterms:modified xsi:type="dcterms:W3CDTF">2022-02-08T07:40:56Z</dcterms:modified>
</cp:coreProperties>
</file>